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60" windowWidth="11955" windowHeight="1890" tabRatio="598" activeTab="1"/>
  </bookViews>
  <sheets>
    <sheet name="PL" sheetId="1" r:id="rId1"/>
    <sheet name="BS" sheetId="2" r:id="rId2"/>
    <sheet name="Equity" sheetId="3" r:id="rId3"/>
    <sheet name="Cashflow" sheetId="4" r:id="rId4"/>
    <sheet name="Notes(Pursuant to FRS 134" sheetId="5" r:id="rId5"/>
    <sheet name="Notes (Pursuant to Bursa Malay)" sheetId="6" r:id="rId6"/>
  </sheets>
  <externalReferences>
    <externalReference r:id="rId9"/>
    <externalReference r:id="rId10"/>
    <externalReference r:id="rId11"/>
  </externalReferences>
  <definedNames>
    <definedName name="_xlnm.Print_Area" localSheetId="1">'BS'!$A$1:$G$50</definedName>
    <definedName name="_xlnm.Print_Area" localSheetId="3">'Cashflow'!$A$1:$F$68</definedName>
    <definedName name="_xlnm.Print_Area" localSheetId="2">'Equity'!$A$1:$R$32</definedName>
    <definedName name="_xlnm.Print_Area" localSheetId="5">'Notes (Pursuant to Bursa Malay)'!$A$1:$O$164</definedName>
    <definedName name="_xlnm.Print_Area" localSheetId="4">'Notes(Pursuant to FRS 134'!$A$1:$P$267</definedName>
    <definedName name="_xlnm.Print_Area" localSheetId="0">'PL'!$A$1:$L$55</definedName>
    <definedName name="_xlnm.Print_Titles" localSheetId="1">'BS'!$1:$2</definedName>
  </definedNames>
  <calcPr fullCalcOnLoad="1"/>
</workbook>
</file>

<file path=xl/sharedStrings.xml><?xml version="1.0" encoding="utf-8"?>
<sst xmlns="http://schemas.openxmlformats.org/spreadsheetml/2006/main" count="655" uniqueCount="441">
  <si>
    <t>The Group does not have any financial instruments with off balance sheet risk as at the date of this announcement.</t>
  </si>
  <si>
    <t>(Incorporated in Malaysia)</t>
  </si>
  <si>
    <t>RM'000</t>
  </si>
  <si>
    <t>Contingent Liabilities</t>
  </si>
  <si>
    <t>Off Balance Sheet Financial Instruments</t>
  </si>
  <si>
    <t>Segmental Reporting</t>
  </si>
  <si>
    <t>Dividend</t>
  </si>
  <si>
    <t>By Order of the Board</t>
  </si>
  <si>
    <t>Current liabilities</t>
  </si>
  <si>
    <t>Share capital</t>
  </si>
  <si>
    <t>(unaudited)</t>
  </si>
  <si>
    <t>Revenue</t>
  </si>
  <si>
    <t>Property, plant &amp; equipment</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</si>
  <si>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</si>
  <si>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</si>
  <si>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</si>
  <si>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</si>
  <si>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</si>
  <si>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</si>
  <si>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</si>
  <si>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</si>
  <si>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</si>
  <si>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</si>
  <si>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</si>
  <si>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</si>
  <si>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</si>
  <si>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</si>
  <si>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</si>
  <si>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</si>
  <si>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</si>
  <si>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</si>
  <si>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Current</t>
  </si>
  <si>
    <t>Deferred</t>
  </si>
  <si>
    <t>Changes In The Composition Of The Group</t>
  </si>
  <si>
    <t>Changes In Debt And Equity Securities</t>
  </si>
  <si>
    <t>Changes In Estimated Amounts Reported In Prior Period Which Have Effect On The Current Period</t>
  </si>
  <si>
    <t>Dividends Paid</t>
  </si>
  <si>
    <t>Status Of Corporate Proposals</t>
  </si>
  <si>
    <t>Distributable</t>
  </si>
  <si>
    <t>Share</t>
  </si>
  <si>
    <t>Retained</t>
  </si>
  <si>
    <t>capital</t>
  </si>
  <si>
    <t>premium</t>
  </si>
  <si>
    <t>Net changes in working capital</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</si>
  <si>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</si>
  <si>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</si>
  <si>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</si>
  <si>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</si>
  <si>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</si>
  <si>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</si>
  <si>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</si>
  <si>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</si>
  <si>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</si>
  <si>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</si>
  <si>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Capital Commitments Outstanding Not Provided For In The Interim Financial Report</t>
  </si>
  <si>
    <t>Nature of transaction</t>
  </si>
  <si>
    <t>Provision of management services</t>
  </si>
  <si>
    <t>Material Litigation</t>
  </si>
  <si>
    <t>Authorisation For Issue</t>
  </si>
  <si>
    <t>Cost of sales</t>
  </si>
  <si>
    <t>Gross profit</t>
  </si>
  <si>
    <t>Profit from operations</t>
  </si>
  <si>
    <t>Attributable to:</t>
  </si>
  <si>
    <t>Shareholders of the Company</t>
  </si>
  <si>
    <t>Weighted average number of ordinary shares in issue</t>
  </si>
  <si>
    <t>Preceding</t>
  </si>
  <si>
    <t>Year</t>
  </si>
  <si>
    <t>Interests</t>
  </si>
  <si>
    <t>Cash and cash equivalents</t>
  </si>
  <si>
    <t>Lembaga Tabung Haji</t>
  </si>
  <si>
    <t>Ladang Jati Keningau Sdn Bhd</t>
  </si>
  <si>
    <t>TH Bakti Sdn Bhd</t>
  </si>
  <si>
    <t>Lease of land</t>
  </si>
  <si>
    <t>Diluted earnings per share</t>
  </si>
  <si>
    <t>Rental of office</t>
  </si>
  <si>
    <t>TH-Usia Jatimas Sdn Bhd</t>
  </si>
  <si>
    <t>Valuation of Property, Plant And Equipment</t>
  </si>
  <si>
    <t>Approved but not contracted for</t>
  </si>
  <si>
    <t>Approved and contracted for</t>
  </si>
  <si>
    <t>Relationship</t>
  </si>
  <si>
    <t>Transacting Parties</t>
  </si>
  <si>
    <t>Holding Company</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</si>
  <si>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</si>
  <si>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</si>
  <si>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</si>
  <si>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</si>
  <si>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</si>
  <si>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</si>
  <si>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</si>
  <si>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</si>
  <si>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</si>
  <si>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</si>
  <si>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</si>
  <si>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</si>
  <si>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</si>
  <si>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</si>
  <si>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</si>
  <si>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</si>
  <si>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</si>
  <si>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</si>
  <si>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</si>
  <si>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</si>
  <si>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</si>
  <si>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Net tangible assets per share (RM)</t>
  </si>
  <si>
    <t>Zakat paid</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</si>
  <si>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</si>
  <si>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</si>
  <si>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</si>
  <si>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</si>
  <si>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</si>
  <si>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</si>
  <si>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</si>
  <si>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</si>
  <si>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</si>
  <si>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Working</t>
  </si>
  <si>
    <t>Share premium</t>
  </si>
  <si>
    <t>Current tax liabilities</t>
  </si>
  <si>
    <t>Dividends to shareholders</t>
  </si>
  <si>
    <t>Repayment of loans and borrowings</t>
  </si>
  <si>
    <t>Cash And Cash Equivalents At Beginning Of The Year</t>
  </si>
  <si>
    <t>Prepaid lease payments</t>
  </si>
  <si>
    <t>Payables and accruals</t>
  </si>
  <si>
    <t>Other income</t>
  </si>
  <si>
    <t>Attributable to equity holders of the Company</t>
  </si>
  <si>
    <t>Acquisition of subsidiaries, net cash acquired</t>
  </si>
  <si>
    <t>Total equity attributable to equity holders of the Company</t>
  </si>
  <si>
    <t>Non current</t>
  </si>
  <si>
    <t xml:space="preserve">Profit margin income from short term Islamic deposits </t>
  </si>
  <si>
    <t>Variance Of Actual Profit From Forecast Profit</t>
  </si>
  <si>
    <t>At 1 January 2009</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</si>
  <si>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</si>
  <si>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</si>
  <si>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</si>
  <si>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</si>
  <si>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</si>
  <si>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</si>
  <si>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</si>
  <si>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</si>
  <si>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</si>
  <si>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</si>
  <si>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</si>
  <si>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</si>
  <si>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</si>
  <si>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</si>
  <si>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Share Option</t>
  </si>
  <si>
    <t>Share options granted under ESOS</t>
  </si>
  <si>
    <t>Share Option Reserve</t>
  </si>
  <si>
    <t>Unsecured:</t>
  </si>
  <si>
    <t>Murabahah Medium Term Notes ("MMTNs")</t>
  </si>
  <si>
    <t>Other</t>
  </si>
  <si>
    <t>Restated</t>
  </si>
  <si>
    <t>Effect of adopting FRS 139</t>
  </si>
  <si>
    <t>Current Year Prospects</t>
  </si>
  <si>
    <t>Issuance of bonus shares</t>
  </si>
  <si>
    <t>Issuance of ordinary shares pursuant to ESOS</t>
  </si>
  <si>
    <t>There were no estimated amounts reported in prior period.</t>
  </si>
  <si>
    <t>As at 31.12.09</t>
  </si>
  <si>
    <t>31.12.2009</t>
  </si>
  <si>
    <t>Borrowing cost paid</t>
  </si>
  <si>
    <t>Profit margin expenses on inter-company payables</t>
  </si>
  <si>
    <t>received and inter-company receivables</t>
  </si>
  <si>
    <t>Proceed from disposal of short term investment</t>
  </si>
  <si>
    <t>Transactions with THP</t>
  </si>
  <si>
    <t>Other reserves</t>
  </si>
  <si>
    <t>reserves</t>
  </si>
  <si>
    <t>(ii)</t>
  </si>
  <si>
    <t>Cash Flows From Investing Activities</t>
  </si>
  <si>
    <t>TH Travel Services Sdn Bhd</t>
  </si>
  <si>
    <t>At 1 January 2010</t>
  </si>
  <si>
    <t>There were no changes in the composition of the Group for the current quarter under review.</t>
  </si>
  <si>
    <t>The auditors have expressed an unqualified opinion on the Company's statutory consolidated financial statements for the year ended 31 December 2009 in their report dated 22 February 2010.</t>
  </si>
  <si>
    <t>Since the last audited financial statements for the year ended 31 December 2009, neither the Group nor its subsidiary companies is a party to any material litigation or arbitration, either as plaintiff or defendant.</t>
  </si>
  <si>
    <t>NOTES PART A: EXPLANATORY NOTES PURSUANT TO FRS 134</t>
  </si>
  <si>
    <t>NOTES PART B: EXPLANATORY NOTES PURSUANT TO APPENDIX 9B OF THE MAIN MARKET LISTING REQUIREMENTS OF BURSA MALAYSIA SECURITIES BERHAD</t>
  </si>
  <si>
    <t>The Condensed Consolidated Statement of Changes in Equity should be read in conjunction with the Audited Financial Statements for the year ended 31 December 2009 and the accompanying explanatory notes attached to the interim financial statements.</t>
  </si>
  <si>
    <t>Decrease in deposits pledged</t>
  </si>
  <si>
    <t>There was no valuation of the property, plant and equipment in the current quarter under review. The valuation of property, plant and equipment has been brought forward without amendments from the financial statements for the financial year ended  31 December 2009.</t>
  </si>
  <si>
    <t>Sistem Komunikasi Gelombang Sdn Bhd</t>
  </si>
  <si>
    <t>Plantation</t>
  </si>
  <si>
    <t>Elimination</t>
  </si>
  <si>
    <t>Consolidated</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</si>
  <si>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</si>
  <si>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</si>
  <si>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</si>
  <si>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</si>
  <si>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</si>
  <si>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</si>
  <si>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</si>
  <si>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</si>
  <si>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</si>
  <si>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</si>
  <si>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On 1 January 2010, the Group adopted the following FRSs:</t>
  </si>
  <si>
    <t>FRS 7</t>
  </si>
  <si>
    <t>Financial Instruments: Disclosures</t>
  </si>
  <si>
    <t>FRS 8</t>
  </si>
  <si>
    <t>FRS 101</t>
  </si>
  <si>
    <t>FRS 123</t>
  </si>
  <si>
    <t>Borrowing Costs</t>
  </si>
  <si>
    <t>FRS 139</t>
  </si>
  <si>
    <t>Financial Instruments: Recognition and Measurement</t>
  </si>
  <si>
    <t>Amendment to FRS 1</t>
  </si>
  <si>
    <t>Amendment to FRS 2</t>
  </si>
  <si>
    <t>Amendment to FRS 7</t>
  </si>
  <si>
    <t>Amendment to FRS 8</t>
  </si>
  <si>
    <t>Operating Segments</t>
  </si>
  <si>
    <t>Amendment to FRS 110</t>
  </si>
  <si>
    <t>Amendment to FRS 107</t>
  </si>
  <si>
    <t>Amendment to FRS 108</t>
  </si>
  <si>
    <t>Amendment to FRS 116</t>
  </si>
  <si>
    <t>Amendment to FRS 117</t>
  </si>
  <si>
    <t>Amendment to FRS 118</t>
  </si>
  <si>
    <t>Amendment to FRS 119</t>
  </si>
  <si>
    <t>Amendment to FRS 123</t>
  </si>
  <si>
    <t>Amendment to FRS 134</t>
  </si>
  <si>
    <t>Amendment to FRS 136</t>
  </si>
  <si>
    <t>Amendment to FRS 140</t>
  </si>
  <si>
    <t>IC Interpretation 9</t>
  </si>
  <si>
    <t>IC Interpretation 10</t>
  </si>
  <si>
    <t>IC Interpretation 11</t>
  </si>
  <si>
    <t>Investment Property</t>
  </si>
  <si>
    <t>Reassessment of Embedded Derivatives</t>
  </si>
  <si>
    <t>Interim Financial Reporting and Impairment</t>
  </si>
  <si>
    <t>FRS 2- Group and Treasury Share Transactions</t>
  </si>
  <si>
    <t>Statement of Cash Flows</t>
  </si>
  <si>
    <t>Accounting Policies, Changes in Accounting Estimates and Errors</t>
  </si>
  <si>
    <t>Events after the Reporting Period</t>
  </si>
  <si>
    <t>Leases</t>
  </si>
  <si>
    <t>Employee Benefits</t>
  </si>
  <si>
    <t>Financial Instruments: Presentation</t>
  </si>
  <si>
    <t>Amendment to FRS 132</t>
  </si>
  <si>
    <t>Impairment of Assets</t>
  </si>
  <si>
    <t>Interim Financial Reporting</t>
  </si>
  <si>
    <t>a)</t>
  </si>
  <si>
    <t>FRS 8 requires the identification and reporting of operating segments based on internal reports that are regularly reviewed by the chief operating decision maker of the Group in order to allocate resources to the segment and to assess its performance. This standard does not have any impact on the financial position and results of the Group.</t>
  </si>
  <si>
    <t>The significant accounting policies adopted are consistent with those of the audited financial statements for the year ended 31 December 2009, except for the adoption of the following new Financial Reporting Standards (FRSs), Amendments to FRSs and Interpretations with effect from 1 January 2010.</t>
  </si>
  <si>
    <t>b)</t>
  </si>
  <si>
    <t xml:space="preserve">PT. TH Indo Plantations </t>
  </si>
  <si>
    <t>Property, Plant and Equipment</t>
  </si>
  <si>
    <t>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year ended 31 December 2009.</t>
  </si>
  <si>
    <t>Purchase of flight tickets</t>
  </si>
  <si>
    <t>Previously</t>
  </si>
  <si>
    <t>stated</t>
  </si>
  <si>
    <t>Adjustment</t>
  </si>
  <si>
    <t>Non-current assets</t>
  </si>
  <si>
    <t>Prepaid lease payment</t>
  </si>
  <si>
    <t>AS AT 31 DECEMBER 2009</t>
  </si>
  <si>
    <t>Transactions with THP Agro Management Sdn Bhd (wholly owned subsidiary of THP)</t>
  </si>
  <si>
    <t>Presentation of Financial Statements (Revised 2009)</t>
  </si>
  <si>
    <t xml:space="preserve">There were no purchases or disposals of unquoted investments for the current quarter under review. </t>
  </si>
  <si>
    <t>Telecommunication service provider</t>
  </si>
  <si>
    <t>Profit Before Tax</t>
  </si>
  <si>
    <t>Net Cash Used In Investing Activities</t>
  </si>
  <si>
    <t xml:space="preserve">There were no unusual items affecting assets, liabilities, equity and net income. </t>
  </si>
  <si>
    <t>First Time Adoption of Financial Reporting Standards</t>
  </si>
  <si>
    <t>FRSs, Amendments to FRSs and Interpretations</t>
  </si>
  <si>
    <t>Adjustment for Non-Cash Flow Items</t>
  </si>
  <si>
    <t>Working Capital Changes</t>
  </si>
  <si>
    <t>Cash and Cash Equivalents comprise:</t>
  </si>
  <si>
    <t>Amendment to FRS 117: Leases</t>
  </si>
  <si>
    <t xml:space="preserve">TH Pelita Gedong Sdn Bhd </t>
  </si>
  <si>
    <t xml:space="preserve">TH Pelita Sadong Sdn Bhd </t>
  </si>
  <si>
    <t>(audited)</t>
  </si>
  <si>
    <t>The amendment clarifies the classification of lease of land and requires entities with existing leases of land and buildings to reassess the classification of land as finance or operating lease. Leasehold land which in substance is a finance lease will be reclassified to property, plant and equipment. The adoption of this amendment will result in a change in accounting policy which will be applied retrospectively in accordance with the transitional provisions. The reclassification of leasehold land from prepaid land lease payments to property, plant and equipment has been accounted for retrospectively and certain comparatives as at 31 December 2009 have been restated as follows :</t>
  </si>
  <si>
    <t>At 31 December 2009 (audited)</t>
  </si>
  <si>
    <t>Adjusted weighted average number of ordinary shares in issue</t>
  </si>
  <si>
    <t>CUMULATIVE QUARTER</t>
  </si>
  <si>
    <t>Cumulative Quarter</t>
  </si>
  <si>
    <t>Todate</t>
  </si>
  <si>
    <t>CONDENSED CONSOLIDATED STATEMENT OF FINANCIAL POSITION</t>
  </si>
  <si>
    <t xml:space="preserve">Current quarter </t>
  </si>
  <si>
    <t>Purchase of fertilizers</t>
  </si>
  <si>
    <t>Exercise price per share (RM)</t>
  </si>
  <si>
    <t>No. of shares issued ('000)</t>
  </si>
  <si>
    <t>Net Cash Generated From Operating Activities</t>
  </si>
  <si>
    <t>Administrative expenses</t>
  </si>
  <si>
    <t>c)</t>
  </si>
  <si>
    <t xml:space="preserve"> FRS 101: Presentation of Financial Statements (Revised)</t>
  </si>
  <si>
    <t>CONDENSED CONSOLIDATED STATEMENT OF COMPREHENSIVE INCOME</t>
  </si>
  <si>
    <t>The Condensed Consolidated Statement of Comprehensive Income should be read in conjunction with the Audited Financial Statements for the year ended 31 December 2009 and the accompanying explanatory notes attached to the interim financial statements.</t>
  </si>
  <si>
    <t>The Condensed Consolidated Statement of Financial Position should be read in conjunction with the Audited Financial Statements for the year ended 31 December 2009 and the accompanying explanatory notes attached to the interim financial statements.</t>
  </si>
  <si>
    <t>RESULTS FOR 3 MONTHS</t>
  </si>
  <si>
    <t>The gains/(losses) that were recognised directly in equity in the preceding year/corresponding period are presented as components in other comprehensive income in the statement of comprehensive income. The total comprehensive income is presented separately in the statement of comprehensive income and allocation is made to show the amount attributable to owners of the parent and to non-controlling interests.</t>
  </si>
  <si>
    <t>The total comprehensive income is presented as a one-line item in the statement of changes in equity and the comparative information has been re-presented in order to conform with the revised standard. This standard only affects the presentation aspects and will not have any impact on the earnings per share.</t>
  </si>
  <si>
    <t>Non-controlling</t>
  </si>
  <si>
    <t>Total comprehensive income for the period</t>
  </si>
  <si>
    <t>Cash Flows From Operating Activities</t>
  </si>
  <si>
    <t>Cash Flows From Financing Activities</t>
  </si>
  <si>
    <t>CONDENSED CONSOLIDATED STATEMENT OF CASH FLOWS</t>
  </si>
  <si>
    <t>Profit after tax/ Total comprehensive income for the period</t>
  </si>
  <si>
    <t>Significant Accounting Policies</t>
  </si>
  <si>
    <t>FRS 8: Operating Segments</t>
  </si>
  <si>
    <t>Material Event Subsequent To The End of Current Period</t>
  </si>
  <si>
    <t>There were no material events which occurred subsequent to the end of current period until the date of this announcement.</t>
  </si>
  <si>
    <t>CCM Fertilizer Sdn Bhd</t>
  </si>
  <si>
    <t>Unusual Items Due To Their Nature, Size Or Incidence</t>
  </si>
  <si>
    <t>Auditors' Report On Preceding Annual Financial Statements</t>
  </si>
  <si>
    <t>The Condensed Consolidated Statement of Cash Flows should be read in conjunction with the Audited Financial Statements for the year ended 31 December 2009 and the accompanying explanatory notes attached to the interim financial statements.</t>
  </si>
  <si>
    <t xml:space="preserve">Cash Flows Before Working Capital Changes </t>
  </si>
  <si>
    <t>Prior to the adoption of the revised FRS 101, the components of the financial statements presented consisted of a balance sheet, an income statement, a statement of changes in equity, a cash flow statement and notes to the financial statements. With the adoption of the revised FRS 101, the components of the financial statements presented will consist of a statement of financial position, a statement of comprehensive income, a statement of changes in equity, a statement of cash flows and notes to the financial statements.</t>
  </si>
  <si>
    <t>The comparison of the Group revenue and profit before tax for the current and preceding quarter is as follows:</t>
  </si>
  <si>
    <t>30.09.10</t>
  </si>
  <si>
    <t>Quarter 3</t>
  </si>
  <si>
    <t>The Group did not issue any profit forecast for the current quarter and for the year.</t>
  </si>
  <si>
    <t>There are no other corporate proposals announced but not completed as at end of the current period under review.</t>
  </si>
  <si>
    <t xml:space="preserve">(a) </t>
  </si>
  <si>
    <t>Commentary on Prospects</t>
  </si>
  <si>
    <t xml:space="preserve">(b) </t>
  </si>
  <si>
    <t>Projection of Targets Previously Announced</t>
  </si>
  <si>
    <t>Notes:</t>
  </si>
  <si>
    <t>*</t>
  </si>
  <si>
    <t>Note</t>
  </si>
  <si>
    <t>Zakat paid was in respect of financial years 2006 until 2009.</t>
  </si>
  <si>
    <t>Other expenses *</t>
  </si>
  <si>
    <t>Proceeds from issuance of share capital</t>
  </si>
  <si>
    <t>The interim financial statements have been prepared under the historical cost convention, in accordance with the requirements of FRS 134: Interim Financial Reporting and paragraph 9.22 of the Main Market Listing Requirements of Bursa Malaysia Securities Berhad.</t>
  </si>
  <si>
    <t>Proceeds from Murabahah Medium Term Notes drawndown</t>
  </si>
  <si>
    <t>Payables and accruals *</t>
  </si>
  <si>
    <t>Zakat paid *</t>
  </si>
  <si>
    <t>**</t>
  </si>
  <si>
    <t>Tax expense**</t>
  </si>
  <si>
    <t>See note 20.</t>
  </si>
  <si>
    <t>As at 31.12.10</t>
  </si>
  <si>
    <t>31.12.09</t>
  </si>
  <si>
    <t>The Directors have pleasure in announcing the unaudited consolidated results for the year ended 31 December 2010.</t>
  </si>
  <si>
    <t>QUARTERLY REPORT FOR THE YEAR ENDED 31 DECEMBER 2010</t>
  </si>
  <si>
    <t>Fourth Quarter</t>
  </si>
  <si>
    <t>(i)</t>
  </si>
  <si>
    <t>Quarter 4</t>
  </si>
  <si>
    <t>31.12.10</t>
  </si>
  <si>
    <t>31.12.2010</t>
  </si>
  <si>
    <t>There were no dividends paid during the fourth quarter ended 31 December 2010.</t>
  </si>
  <si>
    <t>For the year ended 31.12.2010</t>
  </si>
  <si>
    <t>FOR THE YEAR ENDED 31 DECEMBER 2010</t>
  </si>
  <si>
    <t>FOR THE YEAR ENDED</t>
  </si>
  <si>
    <t>The Directors are of the opinion that the Group has no contingent liabilities which upon crystallisation would have material impact on the financial position and business of the Group as at 21 February 2011.</t>
  </si>
  <si>
    <t>As at 31.12.2010</t>
  </si>
  <si>
    <t>As at 31 December 2010, the total secured borrowings, which are denominated in Ringgit Malaysia, are as follows:</t>
  </si>
  <si>
    <t>(Over)/ under provision</t>
  </si>
  <si>
    <t>AS AT 31 DECEMBER 2010</t>
  </si>
  <si>
    <t>RESULTS FOR THE YEAR</t>
  </si>
  <si>
    <t>ENDED 31 DECEMBER 2009</t>
  </si>
  <si>
    <t>ENDED 31 DECEMBER 2010</t>
  </si>
  <si>
    <t>For the year ended 31 December 2010, the Group recorded an increase of 20% in revenue to RM365.97 million from RM304.36 million for the same period last year. It was mainly contributed by higher commodity prices for CPO and PK despite lower sales volumes.</t>
  </si>
  <si>
    <t>Net Cash Generated From Financing Activities</t>
  </si>
  <si>
    <t>ENDED 31  DECEMBER 2010</t>
  </si>
  <si>
    <t>As at 1.1.09</t>
  </si>
  <si>
    <t>Realised</t>
  </si>
  <si>
    <t>Unrealised</t>
  </si>
  <si>
    <t>Consolidation adjustments</t>
  </si>
  <si>
    <t>Total Group retained earnings as per consolidated accounts</t>
  </si>
  <si>
    <t>Adoption of FRSs, Amendments to FRSs and IC Interpretations</t>
  </si>
  <si>
    <t>FRS 4 Insurance contracts and TR i-3 Presentation of Financial Statements of Islamic Financial Institutions will also be effective for annual periods beginning on or after 1 January 2010. These FRSs are, however, not applicable to the Group.</t>
  </si>
  <si>
    <t>Application of FRSs</t>
  </si>
  <si>
    <t>FRSs, Amendments to FRSs and Interpretations issued but not yet effective</t>
  </si>
  <si>
    <t>At the date of authorisation of these interim financial statements, the following FRSs, Amendments to FRSs and Interpretations were issued but not yet effective and have not been applied by the Group:</t>
  </si>
  <si>
    <t>FRSs,Amendments to FRSs and Interpretations</t>
  </si>
  <si>
    <t>Effective for financial periods beginning on or after</t>
  </si>
  <si>
    <t>FRS 1</t>
  </si>
  <si>
    <t>1 July 2010</t>
  </si>
  <si>
    <t>FRS 3</t>
  </si>
  <si>
    <t>Business Combinations (revised)</t>
  </si>
  <si>
    <t>FRS 124</t>
  </si>
  <si>
    <t>Related Party Disclosures</t>
  </si>
  <si>
    <t>1 January 2012</t>
  </si>
  <si>
    <t>FRS 127</t>
  </si>
  <si>
    <t>Consolidated and Separate Financial Statements</t>
  </si>
  <si>
    <t>Amendments to FRS 1</t>
  </si>
  <si>
    <t>Limited Exemption from Comparative FRS 7 Disclosures for First-time Adopters</t>
  </si>
  <si>
    <t>1 January 2011</t>
  </si>
  <si>
    <t>Amendments to FRS 2</t>
  </si>
  <si>
    <t>Amendments to FRS 5</t>
  </si>
  <si>
    <t>Non-current Assets Held for Sale and Discontinued Operations</t>
  </si>
  <si>
    <t>Amendments to FRS 7</t>
  </si>
  <si>
    <t>Improving Disclosures about Financial Instruments</t>
  </si>
  <si>
    <t>Amendments to FRS 127</t>
  </si>
  <si>
    <t>Consolidated and Separate Financial Statements: Cost of Investment in a Subsidiary, Jointly Controlled Entity or Associate</t>
  </si>
  <si>
    <t>Amendments to FRS 132</t>
  </si>
  <si>
    <t>Classification of Rights Issue</t>
  </si>
  <si>
    <t>1 March 2010</t>
  </si>
  <si>
    <t>Amendments to FRS 1,FRS 3, FRS 7, FRS 101, FRS 121, FRS 128, FRS 131, FRS 132, FRS 134, FRS 139 and amendments to IC Interpretation 13</t>
  </si>
  <si>
    <t>Improvements to FRSs (2010)</t>
  </si>
  <si>
    <t>Amendments to FRS 138</t>
  </si>
  <si>
    <t>Intangible Assets</t>
  </si>
  <si>
    <t>Amendments to IC Interpretation 9</t>
  </si>
  <si>
    <t>Amendments to IC Interpretation 14</t>
  </si>
  <si>
    <t>Prepayments of a Minimum Funding Requirement</t>
  </si>
  <si>
    <t>1 July 2011</t>
  </si>
  <si>
    <t>IC Interpretation 4</t>
  </si>
  <si>
    <t xml:space="preserve"> </t>
  </si>
  <si>
    <t>IC Interpretation 12</t>
  </si>
  <si>
    <t>Service Concession Arrangements</t>
  </si>
  <si>
    <t>IC Interpretation 15</t>
  </si>
  <si>
    <t>Agreements for the Contruction of Real Estate</t>
  </si>
  <si>
    <t>IC Interpretation 16</t>
  </si>
  <si>
    <t>Hedges of a Net Investment in a Foreign Operation</t>
  </si>
  <si>
    <t>IC Interpretation 17</t>
  </si>
  <si>
    <t>IC Interpretation 18</t>
  </si>
  <si>
    <t>Transfer of Assets from Customers</t>
  </si>
  <si>
    <t>IC Interpretation 19</t>
  </si>
  <si>
    <t>Business units (Quarter ended 31 December 2010 vs. 31 December 2009)</t>
  </si>
  <si>
    <t>CONDENSED CONSOLIDATED STATEMENT OF CHANGES IN EQUITY FOR THE YEAR ENDED 31 DECEMBER 2010</t>
  </si>
  <si>
    <t xml:space="preserve">There were no issuances, cancellations, repurchases, resale of debt and equity securities in the current quarter except for the issuance of 645,000 new ordinary shares of RM0.50 each being shares exercised by eligible employees  pursuant to THP Employee Share Option Scheme ("THP ESOS")  as follows: </t>
  </si>
  <si>
    <t>Fair value of financial liabilities</t>
  </si>
  <si>
    <t>21 February 2011</t>
  </si>
  <si>
    <t>The interim financial statements were authorised for issue by the Board of Directors in accordance with a resolution of the Directors dated 21 February 2011.</t>
  </si>
  <si>
    <t>For the current quarter ended 31 December 2010, the Group recorded an increase of 47% in revenue to  RM128.53 million from RM87.36 million for the same quarter last year. It was mainly due to higher commodity prices for CPO and PK as compared to the preceding year.</t>
  </si>
  <si>
    <t>Revenue was higher by 53% mainly due to higher sales for  CPO, PK and higher management fees during the quarter as compared to the preceding quarter. Meanwhile, profit before tax was higher as compared to preceding quarter due to higher gross profit margin by 13%.</t>
  </si>
  <si>
    <t>Basic earnings per share (Note 29)</t>
  </si>
  <si>
    <t>FOURTH QUARTER</t>
  </si>
  <si>
    <t>At 31 December 2010 (unaudited)</t>
  </si>
  <si>
    <t>Non-Controlling Interests</t>
  </si>
  <si>
    <t>The significant increase in payables and accruals was due to higher funds being pooled from related companies</t>
  </si>
  <si>
    <t>Non-controlling interests</t>
  </si>
  <si>
    <t>Total comprehensive income for the year</t>
  </si>
  <si>
    <t xml:space="preserve">Tax expense for the year ended 31 December 2010 is derived based on the management's best estimate of the tax rate for the year. The effective tax rate of the Group for the year  is equal to statutory rate. Effective tax rate last year was very much lower than statutory tax rate due to utilisation of tax losses and capital allowances by one of the Group's wholly owned subsidiary company. </t>
  </si>
  <si>
    <t>Profit before tax for the current quarter ended 31 December 2010 was higher by 112% to RM70.15 million as compared to RM33.15 million for the same quarter last year mainly due to higher revenue by 47%, lower cost of sales by 14% and higher gross profit margin by 11.66%.</t>
  </si>
  <si>
    <t>Profit before tax for the the year ended 31 December 2010 was RM144.55 million as compared to RM70.91 million for the same period last year. This was mainly due to higher commodity prices and lower other operating expenses.</t>
  </si>
  <si>
    <t>Cash And Cash Equivalents At End Of The Year</t>
  </si>
  <si>
    <t>Share-based Payment Vesting Conditions and Cancellations</t>
  </si>
  <si>
    <t>Group Cash-settled Share-based Payment Transactions</t>
  </si>
  <si>
    <t>Distributions of Non-Cash Assets to Owners</t>
  </si>
  <si>
    <t>Extinguishing Financial Liabilities with Equity Instruments</t>
  </si>
  <si>
    <t>Except for the changes in accounting policies arising from the adoption of the revised FRS 3, the adoption of the other FRSs, Amendments to FRSs  and Interpretations above will have no material impact on the financial results of the Group in the period of initial application. The revised FRS 3 introduces a number of changes in the accounting for business combinations occuring after 1 July 2010. These changes will impact the amount of goodwill recognised, the reported results in the period that an acquisition occurs, and future acquisitions and transactions with non-controlling interests.</t>
  </si>
  <si>
    <t xml:space="preserve">On 17 March 2010, the Group announced that its target was to achieve 12.0% return on equity ("ROE"), 21.60 mt/ha FFB yield per mature hectare and to distribute approximately 50% of Group's annual net profit after tax and non-controlling interests as dividend. </t>
  </si>
  <si>
    <t>Net Increase/ (Decrease) In Cash And Cash Equivalents</t>
  </si>
  <si>
    <t>Adoption of the above FRSs, Amendments to FRSs, IC Interpretations and Improvements to FRSs issued in 2009 did not have any effect on the financial performance, position or presentation of financials of the Group except as disclosed in Note 2.2 below.</t>
  </si>
  <si>
    <t>Additional Exemptions for First-time Adopters</t>
  </si>
  <si>
    <t>Determining whether an Arrangement contains a Lease</t>
  </si>
  <si>
    <t>Year to date</t>
  </si>
  <si>
    <t>Income Tax Expense</t>
  </si>
  <si>
    <t>Retained Earnings</t>
  </si>
  <si>
    <r>
      <t xml:space="preserve">Other expenses was higher during last year due to the fair value adjustment of THP ESOS charged during that year in compliance with FRS 2, </t>
    </r>
    <r>
      <rPr>
        <i/>
        <sz val="11"/>
        <rFont val="Tahoma"/>
        <family val="2"/>
      </rPr>
      <t xml:space="preserve">Share-based Payment </t>
    </r>
    <r>
      <rPr>
        <sz val="11"/>
        <rFont val="Tahoma"/>
        <family val="2"/>
      </rPr>
      <t>requirements.</t>
    </r>
  </si>
  <si>
    <t>***</t>
  </si>
  <si>
    <t>The Group's Fresh Fruit Bunches production of 20.58 mt/ha was lower than its targeted FFB yield by 4.7% due to slight adverse weather condition during the later part of the last quarter of the year.</t>
  </si>
  <si>
    <t>The Group is able to record an improved performance due to better commodity prices.</t>
  </si>
  <si>
    <t>The unrealised portion of retained earnings comprise mainly of deferred tax expense.</t>
  </si>
  <si>
    <t>Zakat credit for the current quarter was due to adjustment for over provision in previous quarter.</t>
  </si>
  <si>
    <t>Review Of Performance for Current Quarter and Year To date</t>
  </si>
  <si>
    <t>As at 31 December 2010, the Group had achieved a 18.45%  ROE and directors have recommended a final dividend of 12.50 sen per share less tax at 25% which is equivalent to approximately 50% of Group's annual net profit after tax and non-controlling interests.</t>
  </si>
  <si>
    <t>The Directors have proposed a first and final ordinary dividend of 12.50 sen per share less tax at 25% in respect of year 31 December 2010 totalling RM45.8 million (9.38 sen net per share) subject to obtaining shareholders' approval at coming Annual General Meeting of the Company.</t>
  </si>
  <si>
    <t>Zakat expense***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</si>
</sst>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62">
    <font>
      <sz val="10"/>
      <name val="Arial"/>
      <family val="0"/>
    </font>
    <font>
      <u val="single"/>
      <sz val="9"/>
      <color indexed="12"/>
      <name val="Arial"/>
      <family val="2"/>
    </font>
    <font>
      <u val="single"/>
      <sz val="9"/>
      <color indexed="36"/>
      <name val="Arial"/>
      <family val="2"/>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
      <sz val="11"/>
      <color indexed="51"/>
      <name val="Tahoma"/>
      <family val="2"/>
    </font>
    <font>
      <b/>
      <sz val="10"/>
      <name val="Arial"/>
      <family val="2"/>
    </font>
    <font>
      <i/>
      <sz val="11"/>
      <name val="Tahoma"/>
      <family val="2"/>
    </font>
    <font>
      <b/>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ahoma"/>
      <family val="2"/>
    </font>
    <font>
      <sz val="11"/>
      <color indexed="9"/>
      <name val="Tahoma"/>
      <family val="2"/>
    </font>
    <font>
      <b/>
      <sz val="11"/>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ahoma"/>
      <family val="2"/>
    </font>
    <font>
      <sz val="11"/>
      <color theme="0"/>
      <name val="Tahoma"/>
      <family val="2"/>
    </font>
    <font>
      <sz val="11"/>
      <color rgb="FFFF0000"/>
      <name val="Tahoma"/>
      <family val="2"/>
    </font>
    <font>
      <b/>
      <sz val="11"/>
      <color rgb="FFFF0000"/>
      <name val="Tahoma"/>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53">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42" applyNumberFormat="1" applyFont="1" applyFill="1" applyBorder="1" applyAlignment="1">
      <alignment/>
    </xf>
    <xf numFmtId="187" fontId="5" fillId="0" borderId="0" xfId="42" applyNumberFormat="1" applyFont="1" applyFill="1" applyAlignment="1">
      <alignment/>
    </xf>
    <xf numFmtId="187" fontId="5" fillId="0" borderId="0" xfId="42"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0" xfId="42" applyNumberFormat="1" applyFont="1" applyFill="1" applyBorder="1" applyAlignment="1">
      <alignment/>
    </xf>
    <xf numFmtId="187" fontId="4" fillId="0" borderId="0" xfId="42" applyNumberFormat="1" applyFont="1" applyFill="1" applyBorder="1" applyAlignment="1">
      <alignment/>
    </xf>
    <xf numFmtId="187" fontId="4" fillId="0" borderId="0" xfId="42" applyNumberFormat="1" applyFont="1" applyFill="1" applyBorder="1" applyAlignment="1">
      <alignment horizontal="right"/>
    </xf>
    <xf numFmtId="187" fontId="4" fillId="0" borderId="0" xfId="42"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42" applyNumberFormat="1" applyFont="1" applyFill="1" applyBorder="1" applyAlignment="1">
      <alignment horizontal="left" vertical="top" wrapText="1"/>
    </xf>
    <xf numFmtId="187" fontId="4" fillId="0" borderId="0" xfId="42"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42" applyNumberFormat="1" applyFont="1" applyFill="1" applyBorder="1" applyAlignment="1">
      <alignment horizontal="justify" vertical="center" wrapText="1"/>
    </xf>
    <xf numFmtId="187" fontId="5" fillId="0" borderId="0" xfId="42"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43" fontId="5" fillId="0" borderId="11" xfId="42"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42"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12" xfId="42" applyNumberFormat="1" applyFont="1" applyFill="1" applyBorder="1" applyAlignment="1">
      <alignment vertical="center"/>
    </xf>
    <xf numFmtId="187" fontId="5" fillId="0" borderId="0" xfId="42"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13" xfId="0" applyNumberFormat="1" applyFont="1" applyFill="1" applyBorder="1" applyAlignment="1">
      <alignment horizontal="right"/>
    </xf>
    <xf numFmtId="187" fontId="5" fillId="0" borderId="0" xfId="42" applyNumberFormat="1" applyFont="1" applyFill="1" applyBorder="1" applyAlignment="1">
      <alignment vertical="top" wrapText="1"/>
    </xf>
    <xf numFmtId="187" fontId="4" fillId="0" borderId="0" xfId="42" applyNumberFormat="1" applyFont="1" applyFill="1" applyBorder="1" applyAlignment="1">
      <alignment horizontal="justify" vertical="top" wrapText="1"/>
    </xf>
    <xf numFmtId="187" fontId="4" fillId="0" borderId="0" xfId="42" applyNumberFormat="1" applyFont="1" applyFill="1" applyBorder="1" applyAlignment="1">
      <alignment vertical="center"/>
    </xf>
    <xf numFmtId="187" fontId="5" fillId="0" borderId="0" xfId="42" applyNumberFormat="1" applyFont="1" applyFill="1" applyBorder="1" applyAlignment="1">
      <alignment horizontal="center" vertical="center"/>
    </xf>
    <xf numFmtId="0" fontId="14" fillId="0" borderId="0" xfId="0" applyFont="1" applyFill="1" applyAlignment="1">
      <alignment horizontal="center" vertical="top" wrapText="1"/>
    </xf>
    <xf numFmtId="187" fontId="5" fillId="0" borderId="14" xfId="0" applyNumberFormat="1" applyFont="1" applyFill="1" applyBorder="1" applyAlignment="1">
      <alignment/>
    </xf>
    <xf numFmtId="187" fontId="5" fillId="0" borderId="15" xfId="42"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15"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13" xfId="42"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0" fontId="4" fillId="0" borderId="0" xfId="0" applyFont="1" applyFill="1" applyAlignment="1" applyProtection="1">
      <alignment vertical="center" wrapText="1"/>
      <protection locked="0"/>
    </xf>
    <xf numFmtId="187" fontId="5" fillId="0" borderId="0" xfId="42" applyNumberFormat="1" applyFont="1" applyFill="1" applyAlignment="1">
      <alignment vertical="center"/>
    </xf>
    <xf numFmtId="187" fontId="5" fillId="0" borderId="0" xfId="42" applyNumberFormat="1" applyFont="1" applyFill="1" applyAlignment="1">
      <alignment/>
    </xf>
    <xf numFmtId="187" fontId="5" fillId="0" borderId="0" xfId="42"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42" applyNumberFormat="1" applyFont="1" applyFill="1" applyBorder="1" applyAlignment="1">
      <alignment vertical="top"/>
    </xf>
    <xf numFmtId="187" fontId="5" fillId="0" borderId="13" xfId="42"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wrapText="1"/>
    </xf>
    <xf numFmtId="187" fontId="5" fillId="0" borderId="14" xfId="42"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2" fillId="0" borderId="0" xfId="0" applyFont="1" applyFill="1" applyBorder="1" applyAlignment="1">
      <alignment/>
    </xf>
    <xf numFmtId="0" fontId="12"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12" xfId="0" applyNumberFormat="1" applyFont="1" applyFill="1" applyBorder="1" applyAlignment="1">
      <alignment/>
    </xf>
    <xf numFmtId="206" fontId="4"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6" xfId="0" applyNumberFormat="1" applyFont="1" applyFill="1" applyBorder="1" applyAlignment="1">
      <alignment/>
    </xf>
    <xf numFmtId="206" fontId="4" fillId="0" borderId="0" xfId="0" applyNumberFormat="1" applyFont="1" applyFill="1" applyAlignment="1">
      <alignment vertical="top" wrapText="1"/>
    </xf>
    <xf numFmtId="206" fontId="5" fillId="0" borderId="17" xfId="0" applyNumberFormat="1" applyFont="1" applyFill="1" applyBorder="1" applyAlignment="1">
      <alignment horizontal="right"/>
    </xf>
    <xf numFmtId="206" fontId="5" fillId="0" borderId="10"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4" fillId="0" borderId="0" xfId="42" applyNumberFormat="1" applyFont="1" applyFill="1" applyAlignment="1">
      <alignment vertical="top"/>
    </xf>
    <xf numFmtId="206" fontId="4" fillId="0" borderId="0" xfId="0" applyNumberFormat="1" applyFont="1" applyFill="1" applyBorder="1" applyAlignment="1">
      <alignment wrapText="1"/>
    </xf>
    <xf numFmtId="0" fontId="0" fillId="0" borderId="0" xfId="0" applyAlignment="1">
      <alignment wrapText="1"/>
    </xf>
    <xf numFmtId="0" fontId="13" fillId="0" borderId="0" xfId="0" applyFont="1" applyFill="1" applyAlignment="1">
      <alignment/>
    </xf>
    <xf numFmtId="0" fontId="4" fillId="0" borderId="0" xfId="0" applyFont="1" applyFill="1" applyAlignment="1">
      <alignment horizontal="justify"/>
    </xf>
    <xf numFmtId="187" fontId="5" fillId="0" borderId="11" xfId="42" applyNumberFormat="1" applyFont="1" applyFill="1" applyBorder="1" applyAlignment="1">
      <alignment horizontal="justify"/>
    </xf>
    <xf numFmtId="0" fontId="5" fillId="0" borderId="0" xfId="0" applyFont="1" applyFill="1" applyAlignment="1" quotePrefix="1">
      <alignment horizontal="center"/>
    </xf>
    <xf numFmtId="0" fontId="5" fillId="0" borderId="0" xfId="0" applyNumberFormat="1" applyFont="1" applyFill="1" applyAlignment="1">
      <alignment horizontal="center" vertical="center"/>
    </xf>
    <xf numFmtId="0" fontId="15" fillId="0" borderId="0" xfId="0" applyFont="1" applyAlignment="1">
      <alignment/>
    </xf>
    <xf numFmtId="187" fontId="5" fillId="0" borderId="10" xfId="42" applyNumberFormat="1"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13"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0" fontId="4" fillId="0" borderId="13" xfId="0" applyFont="1" applyFill="1" applyBorder="1" applyAlignment="1">
      <alignment/>
    </xf>
    <xf numFmtId="187" fontId="16" fillId="0" borderId="0" xfId="0" applyNumberFormat="1" applyFont="1" applyFill="1" applyAlignment="1">
      <alignment vertical="top"/>
    </xf>
    <xf numFmtId="187" fontId="4" fillId="0" borderId="0" xfId="0" applyNumberFormat="1" applyFont="1" applyFill="1" applyBorder="1" applyAlignment="1">
      <alignment/>
    </xf>
    <xf numFmtId="0" fontId="0" fillId="0" borderId="0" xfId="0" applyFill="1" applyAlignment="1">
      <alignment wrapText="1"/>
    </xf>
    <xf numFmtId="0" fontId="6" fillId="0" borderId="0" xfId="0" applyFont="1" applyFill="1" applyBorder="1" applyAlignment="1">
      <alignment/>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0" fontId="4" fillId="0" borderId="0" xfId="0" applyFont="1" applyFill="1" applyBorder="1" applyAlignment="1">
      <alignment horizontal="justify" vertical="center"/>
    </xf>
    <xf numFmtId="0" fontId="0" fillId="0" borderId="0" xfId="0" applyFill="1" applyAlignment="1">
      <alignment/>
    </xf>
    <xf numFmtId="187" fontId="4" fillId="0" borderId="0" xfId="42" applyNumberFormat="1" applyFont="1" applyFill="1" applyAlignment="1">
      <alignment vertical="center"/>
    </xf>
    <xf numFmtId="0" fontId="4" fillId="0" borderId="0" xfId="0" applyFont="1" applyFill="1" applyAlignment="1">
      <alignment horizontal="center" vertical="top"/>
    </xf>
    <xf numFmtId="0" fontId="4" fillId="32" borderId="0" xfId="0" applyFont="1" applyFill="1" applyAlignment="1">
      <alignment horizontal="justify" vertical="top" wrapText="1"/>
    </xf>
    <xf numFmtId="0" fontId="4" fillId="32" borderId="0" xfId="0" applyFont="1" applyFill="1" applyAlignment="1">
      <alignment horizontal="justify" vertical="top"/>
    </xf>
    <xf numFmtId="0" fontId="0" fillId="0" borderId="0" xfId="0" applyAlignment="1">
      <alignment vertical="top" wrapText="1"/>
    </xf>
    <xf numFmtId="39" fontId="5" fillId="0" borderId="11" xfId="0" applyNumberFormat="1" applyFont="1" applyFill="1" applyBorder="1" applyAlignment="1">
      <alignment horizontal="center" vertical="center"/>
    </xf>
    <xf numFmtId="39" fontId="4" fillId="0" borderId="0" xfId="0" applyNumberFormat="1" applyFont="1" applyFill="1" applyBorder="1" applyAlignment="1">
      <alignment horizontal="center" vertical="center"/>
    </xf>
    <xf numFmtId="39" fontId="4" fillId="0" borderId="0" xfId="0" applyNumberFormat="1" applyFont="1" applyFill="1" applyAlignment="1">
      <alignment horizontal="center" vertical="center"/>
    </xf>
    <xf numFmtId="187" fontId="5" fillId="0" borderId="0" xfId="42" applyNumberFormat="1" applyFont="1" applyFill="1" applyAlignment="1">
      <alignment horizontal="justify"/>
    </xf>
    <xf numFmtId="187" fontId="5" fillId="0" borderId="0" xfId="42" applyNumberFormat="1" applyFont="1" applyFill="1" applyAlignment="1">
      <alignment horizontal="justify" vertical="top"/>
    </xf>
    <xf numFmtId="187" fontId="4" fillId="0" borderId="0" xfId="42" applyNumberFormat="1" applyFont="1" applyFill="1" applyAlignment="1">
      <alignment horizontal="justify" vertical="top"/>
    </xf>
    <xf numFmtId="187" fontId="4" fillId="0" borderId="0" xfId="42" applyNumberFormat="1" applyFont="1" applyFill="1" applyAlignment="1">
      <alignment horizontal="justify"/>
    </xf>
    <xf numFmtId="0" fontId="4" fillId="0" borderId="0" xfId="0" applyFont="1" applyFill="1" applyAlignment="1">
      <alignment horizontal="center"/>
    </xf>
    <xf numFmtId="186" fontId="5" fillId="0" borderId="0" xfId="42" applyNumberFormat="1" applyFont="1" applyFill="1" applyAlignment="1">
      <alignment/>
    </xf>
    <xf numFmtId="187" fontId="5" fillId="0" borderId="0" xfId="42" applyNumberFormat="1" applyFont="1" applyFill="1" applyAlignment="1">
      <alignment vertical="top"/>
    </xf>
    <xf numFmtId="0" fontId="8" fillId="0" borderId="0" xfId="0" applyFont="1" applyFill="1" applyAlignment="1">
      <alignment/>
    </xf>
    <xf numFmtId="0" fontId="8" fillId="0" borderId="0" xfId="0" applyFont="1" applyFill="1" applyAlignment="1">
      <alignment horizontal="justify" vertical="top" wrapText="1"/>
    </xf>
    <xf numFmtId="206" fontId="17" fillId="0" borderId="0" xfId="0" applyNumberFormat="1" applyFont="1" applyFill="1" applyAlignment="1">
      <alignment/>
    </xf>
    <xf numFmtId="206" fontId="17" fillId="0" borderId="0" xfId="0" applyNumberFormat="1" applyFont="1" applyFill="1" applyBorder="1" applyAlignment="1">
      <alignment/>
    </xf>
    <xf numFmtId="39" fontId="5" fillId="0" borderId="0" xfId="0" applyNumberFormat="1" applyFont="1" applyFill="1" applyBorder="1" applyAlignment="1">
      <alignment horizontal="center" vertical="center"/>
    </xf>
    <xf numFmtId="187" fontId="5" fillId="0" borderId="11" xfId="42" applyNumberFormat="1" applyFont="1" applyFill="1" applyBorder="1" applyAlignment="1">
      <alignment horizontal="right"/>
    </xf>
    <xf numFmtId="0" fontId="5" fillId="0" borderId="11" xfId="0"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xf>
    <xf numFmtId="0" fontId="4" fillId="0" borderId="13" xfId="0" applyFont="1" applyFill="1" applyBorder="1" applyAlignment="1">
      <alignment/>
    </xf>
    <xf numFmtId="0" fontId="5" fillId="0" borderId="13"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xf>
    <xf numFmtId="0" fontId="4" fillId="0" borderId="11" xfId="0" applyFont="1" applyFill="1" applyBorder="1" applyAlignment="1">
      <alignment wrapText="1"/>
    </xf>
    <xf numFmtId="43" fontId="4" fillId="0" borderId="0" xfId="42" applyFont="1" applyFill="1" applyBorder="1" applyAlignment="1">
      <alignment/>
    </xf>
    <xf numFmtId="43" fontId="4" fillId="0" borderId="13" xfId="42" applyFont="1" applyFill="1" applyBorder="1" applyAlignment="1">
      <alignment/>
    </xf>
    <xf numFmtId="187" fontId="4" fillId="0" borderId="0" xfId="42" applyNumberFormat="1" applyFont="1" applyFill="1" applyBorder="1" applyAlignment="1">
      <alignment/>
    </xf>
    <xf numFmtId="187" fontId="4" fillId="0" borderId="13" xfId="42" applyNumberFormat="1" applyFont="1" applyFill="1" applyBorder="1" applyAlignment="1">
      <alignment/>
    </xf>
    <xf numFmtId="187" fontId="4" fillId="0" borderId="10" xfId="42" applyNumberFormat="1" applyFont="1" applyFill="1" applyBorder="1" applyAlignment="1">
      <alignment/>
    </xf>
    <xf numFmtId="187" fontId="4" fillId="0" borderId="0" xfId="0" applyNumberFormat="1" applyFont="1" applyFill="1" applyBorder="1" applyAlignment="1">
      <alignment/>
    </xf>
    <xf numFmtId="0" fontId="5" fillId="0" borderId="0" xfId="0" applyFont="1" applyFill="1" applyAlignment="1">
      <alignment horizontal="center" vertical="center" wrapText="1"/>
    </xf>
    <xf numFmtId="187" fontId="4" fillId="0" borderId="0" xfId="42" applyNumberFormat="1" applyFont="1" applyFill="1" applyAlignment="1">
      <alignment vertical="center" wrapText="1"/>
    </xf>
    <xf numFmtId="187" fontId="5" fillId="0" borderId="12" xfId="42" applyNumberFormat="1" applyFont="1" applyFill="1" applyBorder="1" applyAlignment="1">
      <alignment horizontal="right"/>
    </xf>
    <xf numFmtId="43" fontId="5" fillId="0" borderId="11" xfId="42" applyFont="1" applyFill="1" applyBorder="1" applyAlignment="1">
      <alignment horizontal="center" vertical="center"/>
    </xf>
    <xf numFmtId="187" fontId="4" fillId="0" borderId="10" xfId="0" applyNumberFormat="1" applyFont="1" applyFill="1" applyBorder="1" applyAlignment="1">
      <alignment/>
    </xf>
    <xf numFmtId="0" fontId="0" fillId="0" borderId="0" xfId="0" applyFill="1" applyAlignment="1">
      <alignment horizontal="justify" vertical="top"/>
    </xf>
    <xf numFmtId="2" fontId="5" fillId="0" borderId="11" xfId="0" applyNumberFormat="1" applyFont="1" applyFill="1" applyBorder="1" applyAlignment="1">
      <alignment horizontal="center" vertical="center"/>
    </xf>
    <xf numFmtId="0" fontId="4" fillId="0" borderId="0" xfId="0" applyFont="1" applyFill="1" applyAlignment="1">
      <alignment horizontal="right" vertical="top"/>
    </xf>
    <xf numFmtId="0" fontId="4" fillId="0" borderId="0" xfId="0" applyFont="1" applyFill="1" applyBorder="1" applyAlignment="1">
      <alignment horizontal="right" vertical="top"/>
    </xf>
    <xf numFmtId="0" fontId="0" fillId="0" borderId="0" xfId="0" applyAlignment="1">
      <alignment horizontal="justify" vertical="top" wrapText="1"/>
    </xf>
    <xf numFmtId="0" fontId="0" fillId="0" borderId="0" xfId="0" applyAlignment="1">
      <alignment horizontal="justify" wrapText="1"/>
    </xf>
    <xf numFmtId="0" fontId="18" fillId="0" borderId="0" xfId="0" applyFont="1" applyAlignment="1">
      <alignment horizontal="justify" vertical="top" wrapText="1"/>
    </xf>
    <xf numFmtId="0" fontId="5" fillId="0" borderId="0" xfId="0" applyFont="1" applyAlignment="1">
      <alignment horizontal="justify" wrapText="1"/>
    </xf>
    <xf numFmtId="0" fontId="4" fillId="0" borderId="0" xfId="0" applyFont="1" applyAlignment="1">
      <alignment horizontal="justify" wrapText="1"/>
    </xf>
    <xf numFmtId="10" fontId="4" fillId="0" borderId="0" xfId="59" applyNumberFormat="1" applyFont="1" applyFill="1" applyAlignment="1">
      <alignment horizontal="justify" vertical="top"/>
    </xf>
    <xf numFmtId="0" fontId="5" fillId="0" borderId="0" xfId="0" applyFont="1" applyFill="1" applyBorder="1" applyAlignment="1">
      <alignment/>
    </xf>
    <xf numFmtId="0" fontId="4" fillId="0" borderId="0" xfId="0" applyNumberFormat="1" applyFont="1" applyFill="1" applyAlignment="1">
      <alignment horizontal="justify" vertical="top"/>
    </xf>
    <xf numFmtId="43" fontId="5" fillId="0" borderId="0" xfId="0" applyNumberFormat="1" applyFont="1" applyFill="1" applyBorder="1" applyAlignment="1">
      <alignment/>
    </xf>
    <xf numFmtId="187" fontId="58" fillId="0" borderId="0" xfId="42" applyNumberFormat="1" applyFont="1" applyFill="1" applyAlignment="1">
      <alignment/>
    </xf>
    <xf numFmtId="206" fontId="59" fillId="0" borderId="0" xfId="0" applyNumberFormat="1" applyFont="1" applyFill="1" applyAlignment="1">
      <alignment/>
    </xf>
    <xf numFmtId="206" fontId="59" fillId="0" borderId="0" xfId="0" applyNumberFormat="1" applyFont="1" applyFill="1" applyBorder="1" applyAlignment="1">
      <alignment/>
    </xf>
    <xf numFmtId="0" fontId="4" fillId="0" borderId="0" xfId="0" applyFont="1" applyFill="1" applyBorder="1" applyAlignment="1">
      <alignment horizontal="left" vertical="top" wrapText="1" indent="1"/>
    </xf>
    <xf numFmtId="0" fontId="5" fillId="0" borderId="0" xfId="0" applyFont="1" applyFill="1" applyBorder="1" applyAlignment="1" quotePrefix="1">
      <alignment horizontal="center"/>
    </xf>
    <xf numFmtId="43" fontId="5" fillId="0" borderId="0" xfId="42" applyFont="1" applyFill="1" applyBorder="1" applyAlignment="1">
      <alignment horizontal="right" vertical="top"/>
    </xf>
    <xf numFmtId="206" fontId="60" fillId="0" borderId="0" xfId="0" applyNumberFormat="1" applyFont="1" applyFill="1" applyAlignment="1">
      <alignment/>
    </xf>
    <xf numFmtId="206" fontId="61" fillId="0" borderId="0" xfId="0" applyNumberFormat="1" applyFont="1" applyFill="1" applyBorder="1" applyAlignment="1">
      <alignment/>
    </xf>
    <xf numFmtId="206" fontId="61" fillId="0" borderId="0" xfId="0" applyNumberFormat="1" applyFont="1" applyFill="1" applyAlignment="1">
      <alignment horizontal="center"/>
    </xf>
    <xf numFmtId="206" fontId="61" fillId="0" borderId="0" xfId="0" applyNumberFormat="1" applyFont="1" applyFill="1" applyAlignment="1">
      <alignment/>
    </xf>
    <xf numFmtId="187" fontId="5" fillId="33" borderId="0" xfId="42" applyNumberFormat="1" applyFont="1" applyFill="1" applyAlignment="1">
      <alignment vertical="top"/>
    </xf>
    <xf numFmtId="0" fontId="0" fillId="33" borderId="0" xfId="0" applyFill="1" applyAlignment="1">
      <alignment horizontal="justify" wrapText="1"/>
    </xf>
    <xf numFmtId="0" fontId="0" fillId="33" borderId="0" xfId="0" applyFill="1" applyAlignment="1">
      <alignment horizontal="justify" vertical="top" wrapText="1"/>
    </xf>
    <xf numFmtId="0" fontId="60" fillId="0" borderId="0" xfId="0" applyFont="1" applyFill="1" applyAlignment="1">
      <alignment/>
    </xf>
    <xf numFmtId="0" fontId="0" fillId="0" borderId="0" xfId="0" applyFont="1" applyAlignment="1">
      <alignment horizontal="justify" vertical="top" wrapText="1"/>
    </xf>
    <xf numFmtId="0" fontId="20" fillId="0" borderId="0" xfId="0" applyFont="1" applyAlignment="1">
      <alignment horizontal="right" vertical="top" wrapText="1"/>
    </xf>
    <xf numFmtId="0" fontId="0" fillId="0" borderId="0" xfId="0" applyAlignment="1">
      <alignment horizontal="right" vertical="top" wrapText="1"/>
    </xf>
    <xf numFmtId="15" fontId="4" fillId="0" borderId="0" xfId="0" applyNumberFormat="1" applyFont="1" applyFill="1" applyAlignment="1" quotePrefix="1">
      <alignment horizontal="justify" vertical="top" wrapText="1"/>
    </xf>
    <xf numFmtId="0" fontId="4" fillId="0" borderId="0" xfId="0" applyFont="1" applyAlignment="1">
      <alignment horizontal="justify" vertical="top" wrapText="1"/>
    </xf>
    <xf numFmtId="15" fontId="4" fillId="0" borderId="0" xfId="0" applyNumberFormat="1" applyFont="1" applyFill="1" applyAlignment="1" quotePrefix="1">
      <alignment horizontal="left" vertical="top" wrapText="1"/>
    </xf>
    <xf numFmtId="0" fontId="5" fillId="0" borderId="0" xfId="0" applyFont="1" applyFill="1" applyBorder="1" applyAlignment="1">
      <alignment/>
    </xf>
    <xf numFmtId="0" fontId="4" fillId="0" borderId="0" xfId="0" applyFont="1" applyFill="1" applyAlignment="1">
      <alignment horizontal="left" vertical="top" wrapText="1"/>
    </xf>
    <xf numFmtId="0" fontId="7" fillId="0" borderId="0" xfId="0" applyFont="1" applyFill="1" applyAlignment="1">
      <alignment horizontal="justify" vertical="top"/>
    </xf>
    <xf numFmtId="0" fontId="5" fillId="0" borderId="0" xfId="0" applyFont="1" applyFill="1" applyAlignment="1">
      <alignment vertical="center"/>
    </xf>
    <xf numFmtId="193" fontId="7" fillId="0" borderId="0" xfId="0" applyNumberFormat="1" applyFont="1" applyFill="1" applyAlignment="1">
      <alignment/>
    </xf>
    <xf numFmtId="0" fontId="5" fillId="0" borderId="0" xfId="0" applyFont="1" applyFill="1" applyBorder="1" applyAlignment="1">
      <alignment vertical="center"/>
    </xf>
    <xf numFmtId="187" fontId="4" fillId="33" borderId="0" xfId="42" applyNumberFormat="1" applyFont="1" applyFill="1" applyBorder="1" applyAlignment="1">
      <alignment/>
    </xf>
    <xf numFmtId="0" fontId="4" fillId="33" borderId="0" xfId="0" applyFont="1" applyFill="1" applyAlignment="1">
      <alignment/>
    </xf>
    <xf numFmtId="187" fontId="5" fillId="33" borderId="0" xfId="42" applyNumberFormat="1" applyFont="1" applyFill="1" applyBorder="1" applyAlignment="1">
      <alignment vertical="center"/>
    </xf>
    <xf numFmtId="187" fontId="5" fillId="33" borderId="0" xfId="42" applyNumberFormat="1" applyFont="1" applyFill="1" applyAlignment="1">
      <alignment/>
    </xf>
    <xf numFmtId="0" fontId="4" fillId="33" borderId="0" xfId="0" applyFont="1" applyFill="1" applyAlignment="1">
      <alignment vertical="top"/>
    </xf>
    <xf numFmtId="0" fontId="4" fillId="33" borderId="0" xfId="0" applyFont="1" applyFill="1" applyBorder="1" applyAlignment="1">
      <alignment vertical="top"/>
    </xf>
    <xf numFmtId="187" fontId="4" fillId="33" borderId="0" xfId="0" applyNumberFormat="1" applyFont="1" applyFill="1" applyBorder="1" applyAlignment="1">
      <alignment/>
    </xf>
    <xf numFmtId="0" fontId="4" fillId="33" borderId="0" xfId="0" applyFont="1" applyFill="1" applyAlignment="1">
      <alignment vertical="center"/>
    </xf>
    <xf numFmtId="0" fontId="4" fillId="33" borderId="0" xfId="0" applyFont="1" applyFill="1" applyBorder="1" applyAlignment="1">
      <alignment/>
    </xf>
    <xf numFmtId="187" fontId="5" fillId="33" borderId="13" xfId="42" applyNumberFormat="1" applyFont="1" applyFill="1" applyBorder="1" applyAlignment="1">
      <alignment/>
    </xf>
    <xf numFmtId="187" fontId="5" fillId="33" borderId="0" xfId="42" applyNumberFormat="1" applyFont="1" applyFill="1" applyAlignment="1">
      <alignment vertical="center"/>
    </xf>
    <xf numFmtId="187" fontId="5" fillId="33" borderId="0" xfId="42" applyNumberFormat="1" applyFont="1" applyFill="1" applyAlignment="1">
      <alignment/>
    </xf>
    <xf numFmtId="187" fontId="5" fillId="33" borderId="0" xfId="42" applyNumberFormat="1" applyFont="1" applyFill="1" applyBorder="1" applyAlignment="1">
      <alignment/>
    </xf>
    <xf numFmtId="0" fontId="4" fillId="33" borderId="0" xfId="0" applyFont="1" applyFill="1" applyAlignment="1" applyProtection="1">
      <alignment horizontal="justify" vertical="center" wrapText="1"/>
      <protection locked="0"/>
    </xf>
    <xf numFmtId="0" fontId="4" fillId="33" borderId="0" xfId="0" applyFont="1" applyFill="1" applyAlignment="1" applyProtection="1">
      <alignment vertical="center" wrapText="1"/>
      <protection locked="0"/>
    </xf>
    <xf numFmtId="187" fontId="5" fillId="33" borderId="13" xfId="42" applyNumberFormat="1" applyFont="1" applyFill="1" applyBorder="1" applyAlignment="1">
      <alignment vertical="center"/>
    </xf>
    <xf numFmtId="0" fontId="4" fillId="33" borderId="0" xfId="0" applyFont="1" applyFill="1" applyAlignment="1">
      <alignment/>
    </xf>
    <xf numFmtId="187" fontId="4" fillId="33" borderId="0" xfId="42" applyNumberFormat="1" applyFont="1" applyFill="1" applyAlignment="1">
      <alignment/>
    </xf>
    <xf numFmtId="187" fontId="5" fillId="33" borderId="15" xfId="42" applyNumberFormat="1" applyFont="1" applyFill="1" applyBorder="1" applyAlignment="1">
      <alignment/>
    </xf>
    <xf numFmtId="187" fontId="4" fillId="33" borderId="0" xfId="0" applyNumberFormat="1" applyFont="1" applyFill="1" applyAlignment="1">
      <alignment/>
    </xf>
    <xf numFmtId="0" fontId="5" fillId="33" borderId="0" xfId="0" applyFont="1" applyFill="1" applyAlignment="1">
      <alignment/>
    </xf>
    <xf numFmtId="187" fontId="5" fillId="33" borderId="10" xfId="42" applyNumberFormat="1" applyFont="1" applyFill="1" applyBorder="1" applyAlignment="1">
      <alignment/>
    </xf>
    <xf numFmtId="187" fontId="5" fillId="33" borderId="0" xfId="42" applyNumberFormat="1" applyFont="1" applyFill="1" applyBorder="1" applyAlignment="1">
      <alignment/>
    </xf>
    <xf numFmtId="187" fontId="4" fillId="33" borderId="0" xfId="42" applyNumberFormat="1" applyFont="1" applyFill="1" applyBorder="1" applyAlignment="1">
      <alignment/>
    </xf>
    <xf numFmtId="206" fontId="5" fillId="33" borderId="0" xfId="0" applyNumberFormat="1" applyFont="1" applyFill="1" applyAlignment="1">
      <alignment/>
    </xf>
    <xf numFmtId="206" fontId="5" fillId="33" borderId="0" xfId="0" applyNumberFormat="1" applyFont="1" applyFill="1" applyAlignment="1">
      <alignment horizontal="right"/>
    </xf>
    <xf numFmtId="206" fontId="5" fillId="33" borderId="13" xfId="0" applyNumberFormat="1" applyFont="1" applyFill="1" applyBorder="1" applyAlignment="1">
      <alignment horizontal="right"/>
    </xf>
    <xf numFmtId="206" fontId="5" fillId="33" borderId="0" xfId="0" applyNumberFormat="1" applyFont="1" applyFill="1" applyBorder="1" applyAlignment="1">
      <alignment horizontal="right"/>
    </xf>
    <xf numFmtId="187" fontId="4" fillId="33" borderId="13" xfId="42" applyNumberFormat="1" applyFont="1" applyFill="1" applyBorder="1" applyAlignment="1">
      <alignment/>
    </xf>
    <xf numFmtId="187" fontId="4" fillId="33" borderId="10" xfId="42" applyNumberFormat="1" applyFont="1" applyFill="1" applyBorder="1" applyAlignment="1">
      <alignment/>
    </xf>
    <xf numFmtId="0" fontId="4" fillId="33" borderId="0" xfId="0" applyFont="1" applyFill="1" applyBorder="1" applyAlignment="1">
      <alignment/>
    </xf>
    <xf numFmtId="187" fontId="5" fillId="33" borderId="0" xfId="42" applyNumberFormat="1" applyFont="1" applyFill="1" applyBorder="1" applyAlignment="1">
      <alignment horizontal="left" vertical="top" wrapText="1"/>
    </xf>
    <xf numFmtId="187" fontId="4" fillId="33" borderId="0" xfId="42" applyNumberFormat="1" applyFont="1" applyFill="1" applyBorder="1" applyAlignment="1">
      <alignment horizontal="left" vertical="top" wrapText="1"/>
    </xf>
    <xf numFmtId="10" fontId="4" fillId="0" borderId="0" xfId="59" applyNumberFormat="1" applyFont="1" applyFill="1" applyAlignment="1">
      <alignment/>
    </xf>
    <xf numFmtId="187" fontId="58" fillId="0" borderId="0" xfId="42" applyNumberFormat="1" applyFont="1" applyFill="1" applyBorder="1" applyAlignment="1">
      <alignment vertical="center"/>
    </xf>
    <xf numFmtId="187" fontId="58" fillId="0" borderId="0" xfId="59" applyNumberFormat="1" applyFont="1" applyFill="1" applyBorder="1" applyAlignment="1">
      <alignment vertical="center"/>
    </xf>
    <xf numFmtId="0" fontId="59" fillId="0" borderId="0" xfId="0" applyFont="1" applyFill="1" applyAlignment="1">
      <alignment vertical="center"/>
    </xf>
    <xf numFmtId="187" fontId="58" fillId="0" borderId="0" xfId="0" applyNumberFormat="1" applyFont="1" applyFill="1" applyBorder="1" applyAlignment="1">
      <alignment vertical="center"/>
    </xf>
    <xf numFmtId="0" fontId="4" fillId="0" borderId="0" xfId="0" applyNumberFormat="1" applyFont="1" applyFill="1" applyAlignment="1">
      <alignment/>
    </xf>
    <xf numFmtId="187" fontId="5" fillId="33" borderId="0" xfId="42" applyNumberFormat="1" applyFont="1" applyFill="1" applyAlignment="1">
      <alignment horizontal="center"/>
    </xf>
    <xf numFmtId="187" fontId="59" fillId="33" borderId="0" xfId="0" applyNumberFormat="1" applyFont="1" applyFill="1" applyAlignment="1">
      <alignment/>
    </xf>
    <xf numFmtId="0" fontId="59" fillId="33" borderId="0" xfId="0" applyFont="1" applyFill="1" applyAlignment="1">
      <alignment/>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4" fillId="0" borderId="0" xfId="0" applyFont="1" applyFill="1" applyAlignment="1">
      <alignment wrapText="1"/>
    </xf>
    <xf numFmtId="0" fontId="0" fillId="0" borderId="0" xfId="0" applyFill="1" applyAlignment="1">
      <alignment wrapText="1"/>
    </xf>
    <xf numFmtId="0" fontId="5" fillId="0" borderId="0" xfId="0" applyFont="1" applyFill="1" applyAlignment="1" applyProtection="1">
      <alignment vertical="center" wrapText="1"/>
      <protection locked="0"/>
    </xf>
    <xf numFmtId="0" fontId="5" fillId="0" borderId="0" xfId="0" applyFont="1" applyFill="1" applyAlignment="1">
      <alignment horizontal="center" wrapText="1"/>
    </xf>
    <xf numFmtId="0" fontId="0" fillId="0" borderId="0" xfId="0" applyAlignment="1">
      <alignment horizontal="center" wrapText="1"/>
    </xf>
    <xf numFmtId="0" fontId="4" fillId="33" borderId="0" xfId="0" applyFont="1" applyFill="1" applyAlignment="1" applyProtection="1">
      <alignment horizontal="left" vertical="center" wrapText="1"/>
      <protection locked="0"/>
    </xf>
    <xf numFmtId="0" fontId="4" fillId="33" borderId="0" xfId="0" applyFont="1" applyFill="1" applyAlignment="1" applyProtection="1">
      <alignment vertical="center" wrapText="1"/>
      <protection locked="0"/>
    </xf>
    <xf numFmtId="0" fontId="5" fillId="0" borderId="0" xfId="0" applyFont="1" applyFill="1" applyAlignment="1">
      <alignment horizontal="justify" vertical="top"/>
    </xf>
    <xf numFmtId="0" fontId="7" fillId="0" borderId="0" xfId="0" applyFont="1" applyFill="1" applyAlignment="1">
      <alignment horizontal="justify" vertical="top"/>
    </xf>
    <xf numFmtId="0" fontId="4" fillId="0" borderId="0" xfId="0" applyFont="1" applyFill="1" applyAlignment="1" applyProtection="1">
      <alignment horizontal="left" vertical="center" wrapText="1"/>
      <protection locked="0"/>
    </xf>
    <xf numFmtId="0" fontId="0" fillId="0" borderId="0" xfId="0" applyAlignment="1">
      <alignment wrapText="1"/>
    </xf>
    <xf numFmtId="0" fontId="4" fillId="0" borderId="0" xfId="0" applyFont="1" applyFill="1" applyAlignment="1" applyProtection="1">
      <alignment vertical="center" wrapText="1"/>
      <protection locked="0"/>
    </xf>
    <xf numFmtId="0" fontId="5" fillId="0" borderId="0" xfId="0" applyFont="1" applyFill="1" applyAlignment="1">
      <alignment horizontal="center"/>
    </xf>
    <xf numFmtId="0" fontId="4" fillId="33" borderId="0" xfId="0" applyFont="1" applyFill="1" applyAlignment="1">
      <alignment vertical="center" wrapText="1"/>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5" fillId="0" borderId="0" xfId="0" applyFont="1" applyFill="1" applyAlignment="1" applyProtection="1">
      <alignment vertical="top" wrapText="1"/>
      <protection locked="0"/>
    </xf>
    <xf numFmtId="0" fontId="4" fillId="33" borderId="0" xfId="0" applyFont="1" applyFill="1" applyAlignment="1">
      <alignment wrapText="1"/>
    </xf>
    <xf numFmtId="0" fontId="0" fillId="33" borderId="0" xfId="0" applyFill="1" applyAlignment="1">
      <alignment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lignment vertical="center" wrapText="1"/>
    </xf>
    <xf numFmtId="0" fontId="4" fillId="33" borderId="0" xfId="0" applyFont="1" applyFill="1" applyAlignment="1">
      <alignment vertical="top" wrapText="1"/>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0" fontId="6" fillId="0" borderId="0" xfId="0" applyFont="1" applyFill="1" applyAlignment="1">
      <alignment wrapText="1"/>
    </xf>
    <xf numFmtId="0" fontId="4" fillId="0" borderId="0" xfId="0" applyFont="1" applyFill="1" applyAlignment="1">
      <alignment vertical="top"/>
    </xf>
    <xf numFmtId="0" fontId="5" fillId="33" borderId="0" xfId="0" applyFont="1" applyFill="1" applyAlignment="1" applyProtection="1">
      <alignment horizontal="justify" vertical="center" wrapText="1"/>
      <protection locked="0"/>
    </xf>
    <xf numFmtId="0" fontId="5" fillId="0" borderId="0" xfId="0" applyFont="1" applyFill="1" applyAlignment="1">
      <alignment vertical="center"/>
    </xf>
    <xf numFmtId="0" fontId="5" fillId="33" borderId="0" xfId="0" applyFont="1" applyFill="1" applyAlignment="1">
      <alignment wrapText="1"/>
    </xf>
    <xf numFmtId="0" fontId="7" fillId="0" borderId="0" xfId="0" applyFont="1" applyFill="1" applyAlignment="1">
      <alignment horizontal="justify" vertical="top" wrapText="1"/>
    </xf>
    <xf numFmtId="0" fontId="0" fillId="0" borderId="0" xfId="0" applyAlignment="1">
      <alignment vertical="top"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206" fontId="5" fillId="0" borderId="0" xfId="0" applyNumberFormat="1" applyFont="1" applyFill="1" applyBorder="1" applyAlignment="1">
      <alignment horizontal="center" wrapText="1"/>
    </xf>
    <xf numFmtId="206" fontId="5" fillId="0" borderId="13" xfId="0" applyNumberFormat="1" applyFont="1" applyFill="1" applyBorder="1" applyAlignment="1">
      <alignment horizontal="center"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5" fillId="0" borderId="13" xfId="0" applyFont="1" applyFill="1" applyBorder="1" applyAlignment="1">
      <alignment horizontal="center" wrapText="1"/>
    </xf>
    <xf numFmtId="0" fontId="0" fillId="0" borderId="13" xfId="0" applyFill="1" applyBorder="1" applyAlignment="1">
      <alignment horizontal="center" wrapText="1"/>
    </xf>
    <xf numFmtId="0" fontId="4" fillId="0" borderId="0" xfId="0" applyFont="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vertical="top" wrapText="1"/>
    </xf>
    <xf numFmtId="0" fontId="20" fillId="0" borderId="0" xfId="0" applyFont="1" applyAlignment="1">
      <alignment horizontal="right" vertical="top" wrapText="1"/>
    </xf>
    <xf numFmtId="0" fontId="0" fillId="0" borderId="0" xfId="0" applyAlignment="1">
      <alignment horizontal="right" vertical="top" wrapText="1"/>
    </xf>
    <xf numFmtId="0" fontId="5" fillId="0" borderId="0" xfId="0" applyFont="1" applyAlignment="1">
      <alignment horizontal="justify" wrapText="1"/>
    </xf>
    <xf numFmtId="0" fontId="4"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4" fillId="0" borderId="0" xfId="0" applyFont="1" applyFill="1" applyAlignment="1">
      <alignment horizontal="justify" wrapText="1"/>
    </xf>
    <xf numFmtId="0" fontId="5" fillId="0" borderId="0" xfId="0" applyFont="1" applyFill="1" applyAlignment="1">
      <alignment wrapText="1"/>
    </xf>
    <xf numFmtId="0" fontId="18" fillId="0" borderId="0" xfId="0" applyFont="1" applyAlignment="1">
      <alignment wrapText="1"/>
    </xf>
    <xf numFmtId="0" fontId="4" fillId="0" borderId="0" xfId="0" applyFont="1" applyFill="1" applyAlignment="1">
      <alignment horizontal="justify" vertical="top"/>
    </xf>
    <xf numFmtId="0" fontId="5" fillId="0" borderId="0" xfId="0" applyFont="1" applyFill="1" applyAlignment="1">
      <alignment/>
    </xf>
    <xf numFmtId="0" fontId="5" fillId="0" borderId="0" xfId="0" applyFont="1" applyFill="1" applyAlignment="1">
      <alignment horizontal="left" vertical="top" wrapText="1"/>
    </xf>
    <xf numFmtId="0" fontId="4" fillId="0" borderId="0" xfId="0" applyFont="1" applyFill="1" applyAlignment="1">
      <alignment horizontal="center" wrapText="1"/>
    </xf>
    <xf numFmtId="0" fontId="4" fillId="33" borderId="0" xfId="0" applyFont="1" applyFill="1" applyAlignment="1">
      <alignment horizontal="justify" vertical="top" wrapText="1"/>
    </xf>
    <xf numFmtId="0" fontId="4" fillId="0" borderId="0" xfId="0" applyFont="1" applyFill="1" applyAlignment="1">
      <alignment/>
    </xf>
    <xf numFmtId="0" fontId="0" fillId="33" borderId="0" xfId="0" applyFill="1" applyAlignment="1">
      <alignment vertical="center" wrapText="1"/>
    </xf>
    <xf numFmtId="0" fontId="4" fillId="0" borderId="0" xfId="0" applyFont="1" applyFill="1" applyBorder="1" applyAlignment="1">
      <alignment horizontal="left" vertical="top" wrapText="1" inden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xf>
    <xf numFmtId="0" fontId="4" fillId="32" borderId="0" xfId="0" applyFont="1" applyFill="1" applyAlignment="1">
      <alignment horizontal="justify" vertical="top" wrapText="1"/>
    </xf>
    <xf numFmtId="0" fontId="4" fillId="32" borderId="0" xfId="0" applyFont="1" applyFill="1" applyAlignment="1">
      <alignment horizontal="justify" vertical="top"/>
    </xf>
    <xf numFmtId="0" fontId="0" fillId="33" borderId="0" xfId="0" applyFill="1" applyAlignment="1">
      <alignment horizontal="justify" vertical="top"/>
    </xf>
    <xf numFmtId="0" fontId="4" fillId="0" borderId="0" xfId="0" applyFont="1" applyFill="1" applyAlignment="1">
      <alignment horizontal="justify" vertical="justify"/>
    </xf>
    <xf numFmtId="0" fontId="0" fillId="0" borderId="0" xfId="0" applyFill="1" applyAlignment="1">
      <alignment horizontal="justify"/>
    </xf>
    <xf numFmtId="0" fontId="4" fillId="33" borderId="0" xfId="0" applyFont="1" applyFill="1" applyAlignment="1">
      <alignment horizontal="justify" vertical="top"/>
    </xf>
    <xf numFmtId="0" fontId="3" fillId="0" borderId="0" xfId="0" applyFont="1" applyFill="1" applyAlignment="1">
      <alignment wrapText="1"/>
    </xf>
    <xf numFmtId="187" fontId="5" fillId="0" borderId="0" xfId="42" applyNumberFormat="1" applyFont="1" applyFill="1" applyAlignment="1">
      <alignment horizontal="center"/>
    </xf>
    <xf numFmtId="0" fontId="4" fillId="33" borderId="0" xfId="0" applyFont="1" applyFill="1" applyAlignment="1">
      <alignment horizontal="justify" wrapText="1"/>
    </xf>
    <xf numFmtId="0" fontId="0" fillId="33" borderId="0" xfId="0" applyFill="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476250</xdr:colOff>
      <xdr:row>21</xdr:row>
      <xdr:rowOff>161925</xdr:rowOff>
    </xdr:from>
    <xdr:to>
      <xdr:col>24</xdr:col>
      <xdr:colOff>304800</xdr:colOff>
      <xdr:row>21</xdr:row>
      <xdr:rowOff>161925</xdr:rowOff>
    </xdr:to>
    <xdr:sp>
      <xdr:nvSpPr>
        <xdr:cNvPr id="1" name="Line 2"/>
        <xdr:cNvSpPr>
          <a:spLocks/>
        </xdr:cNvSpPr>
      </xdr:nvSpPr>
      <xdr:spPr>
        <a:xfrm flipV="1">
          <a:off x="10820400" y="43910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466725</xdr:colOff>
      <xdr:row>10</xdr:row>
      <xdr:rowOff>104775</xdr:rowOff>
    </xdr:from>
    <xdr:to>
      <xdr:col>11</xdr:col>
      <xdr:colOff>866775</xdr:colOff>
      <xdr:row>10</xdr:row>
      <xdr:rowOff>104775</xdr:rowOff>
    </xdr:to>
    <xdr:sp>
      <xdr:nvSpPr>
        <xdr:cNvPr id="2" name="Line 2"/>
        <xdr:cNvSpPr>
          <a:spLocks/>
        </xdr:cNvSpPr>
      </xdr:nvSpPr>
      <xdr:spPr>
        <a:xfrm flipV="1">
          <a:off x="5143500" y="2238375"/>
          <a:ext cx="1466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10</xdr:row>
      <xdr:rowOff>104775</xdr:rowOff>
    </xdr:from>
    <xdr:to>
      <xdr:col>7</xdr:col>
      <xdr:colOff>466725</xdr:colOff>
      <xdr:row>10</xdr:row>
      <xdr:rowOff>104775</xdr:rowOff>
    </xdr:to>
    <xdr:sp>
      <xdr:nvSpPr>
        <xdr:cNvPr id="3" name="Line 6"/>
        <xdr:cNvSpPr>
          <a:spLocks/>
        </xdr:cNvSpPr>
      </xdr:nvSpPr>
      <xdr:spPr>
        <a:xfrm flipH="1">
          <a:off x="2895600" y="2238375"/>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8</xdr:row>
      <xdr:rowOff>0</xdr:rowOff>
    </xdr:from>
    <xdr:to>
      <xdr:col>2</xdr:col>
      <xdr:colOff>28575</xdr:colOff>
      <xdr:row>8</xdr:row>
      <xdr:rowOff>0</xdr:rowOff>
    </xdr:to>
    <xdr:sp>
      <xdr:nvSpPr>
        <xdr:cNvPr id="1" name="Line 2"/>
        <xdr:cNvSpPr>
          <a:spLocks/>
        </xdr:cNvSpPr>
      </xdr:nvSpPr>
      <xdr:spPr>
        <a:xfrm flipV="1">
          <a:off x="307657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8</xdr:row>
      <xdr:rowOff>0</xdr:rowOff>
    </xdr:from>
    <xdr:to>
      <xdr:col>1</xdr:col>
      <xdr:colOff>600075</xdr:colOff>
      <xdr:row>8</xdr:row>
      <xdr:rowOff>0</xdr:rowOff>
    </xdr:to>
    <xdr:sp>
      <xdr:nvSpPr>
        <xdr:cNvPr id="2" name="Line 6"/>
        <xdr:cNvSpPr>
          <a:spLocks/>
        </xdr:cNvSpPr>
      </xdr:nvSpPr>
      <xdr:spPr>
        <a:xfrm flipH="1">
          <a:off x="2266950" y="15430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8</xdr:row>
      <xdr:rowOff>0</xdr:rowOff>
    </xdr:from>
    <xdr:to>
      <xdr:col>4</xdr:col>
      <xdr:colOff>28575</xdr:colOff>
      <xdr:row>8</xdr:row>
      <xdr:rowOff>0</xdr:rowOff>
    </xdr:to>
    <xdr:sp>
      <xdr:nvSpPr>
        <xdr:cNvPr id="3" name="Line 7"/>
        <xdr:cNvSpPr>
          <a:spLocks/>
        </xdr:cNvSpPr>
      </xdr:nvSpPr>
      <xdr:spPr>
        <a:xfrm flipV="1">
          <a:off x="433387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0</xdr:rowOff>
    </xdr:from>
    <xdr:to>
      <xdr:col>3</xdr:col>
      <xdr:colOff>600075</xdr:colOff>
      <xdr:row>8</xdr:row>
      <xdr:rowOff>0</xdr:rowOff>
    </xdr:to>
    <xdr:sp>
      <xdr:nvSpPr>
        <xdr:cNvPr id="4" name="Line 8"/>
        <xdr:cNvSpPr>
          <a:spLocks/>
        </xdr:cNvSpPr>
      </xdr:nvSpPr>
      <xdr:spPr>
        <a:xfrm flipH="1">
          <a:off x="37433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8</xdr:row>
      <xdr:rowOff>0</xdr:rowOff>
    </xdr:from>
    <xdr:to>
      <xdr:col>9</xdr:col>
      <xdr:colOff>28575</xdr:colOff>
      <xdr:row>8</xdr:row>
      <xdr:rowOff>0</xdr:rowOff>
    </xdr:to>
    <xdr:sp>
      <xdr:nvSpPr>
        <xdr:cNvPr id="5" name="Line 9"/>
        <xdr:cNvSpPr>
          <a:spLocks/>
        </xdr:cNvSpPr>
      </xdr:nvSpPr>
      <xdr:spPr>
        <a:xfrm flipV="1">
          <a:off x="6657975" y="15430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0</xdr:rowOff>
    </xdr:from>
    <xdr:to>
      <xdr:col>8</xdr:col>
      <xdr:colOff>619125</xdr:colOff>
      <xdr:row>8</xdr:row>
      <xdr:rowOff>0</xdr:rowOff>
    </xdr:to>
    <xdr:sp>
      <xdr:nvSpPr>
        <xdr:cNvPr id="6" name="Line 10"/>
        <xdr:cNvSpPr>
          <a:spLocks/>
        </xdr:cNvSpPr>
      </xdr:nvSpPr>
      <xdr:spPr>
        <a:xfrm flipH="1" flipV="1">
          <a:off x="607695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8</xdr:row>
      <xdr:rowOff>0</xdr:rowOff>
    </xdr:from>
    <xdr:to>
      <xdr:col>12</xdr:col>
      <xdr:colOff>28575</xdr:colOff>
      <xdr:row>8</xdr:row>
      <xdr:rowOff>0</xdr:rowOff>
    </xdr:to>
    <xdr:sp>
      <xdr:nvSpPr>
        <xdr:cNvPr id="7" name="Line 11"/>
        <xdr:cNvSpPr>
          <a:spLocks/>
        </xdr:cNvSpPr>
      </xdr:nvSpPr>
      <xdr:spPr>
        <a:xfrm flipV="1">
          <a:off x="7915275" y="15430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8</xdr:row>
      <xdr:rowOff>0</xdr:rowOff>
    </xdr:from>
    <xdr:to>
      <xdr:col>11</xdr:col>
      <xdr:colOff>600075</xdr:colOff>
      <xdr:row>8</xdr:row>
      <xdr:rowOff>0</xdr:rowOff>
    </xdr:to>
    <xdr:sp>
      <xdr:nvSpPr>
        <xdr:cNvPr id="8" name="Line 12"/>
        <xdr:cNvSpPr>
          <a:spLocks/>
        </xdr:cNvSpPr>
      </xdr:nvSpPr>
      <xdr:spPr>
        <a:xfrm flipH="1">
          <a:off x="7172325" y="15430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8</xdr:row>
      <xdr:rowOff>0</xdr:rowOff>
    </xdr:from>
    <xdr:to>
      <xdr:col>14</xdr:col>
      <xdr:colOff>28575</xdr:colOff>
      <xdr:row>8</xdr:row>
      <xdr:rowOff>0</xdr:rowOff>
    </xdr:to>
    <xdr:sp>
      <xdr:nvSpPr>
        <xdr:cNvPr id="9" name="Line 13"/>
        <xdr:cNvSpPr>
          <a:spLocks/>
        </xdr:cNvSpPr>
      </xdr:nvSpPr>
      <xdr:spPr>
        <a:xfrm flipV="1">
          <a:off x="9001125" y="15430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0</xdr:rowOff>
    </xdr:from>
    <xdr:to>
      <xdr:col>13</xdr:col>
      <xdr:colOff>600075</xdr:colOff>
      <xdr:row>8</xdr:row>
      <xdr:rowOff>0</xdr:rowOff>
    </xdr:to>
    <xdr:sp>
      <xdr:nvSpPr>
        <xdr:cNvPr id="10" name="Line 14"/>
        <xdr:cNvSpPr>
          <a:spLocks/>
        </xdr:cNvSpPr>
      </xdr:nvSpPr>
      <xdr:spPr>
        <a:xfrm flipH="1">
          <a:off x="84105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590550</xdr:colOff>
      <xdr:row>8</xdr:row>
      <xdr:rowOff>0</xdr:rowOff>
    </xdr:from>
    <xdr:to>
      <xdr:col>16</xdr:col>
      <xdr:colOff>28575</xdr:colOff>
      <xdr:row>8</xdr:row>
      <xdr:rowOff>0</xdr:rowOff>
    </xdr:to>
    <xdr:sp>
      <xdr:nvSpPr>
        <xdr:cNvPr id="11" name="Line 15"/>
        <xdr:cNvSpPr>
          <a:spLocks/>
        </xdr:cNvSpPr>
      </xdr:nvSpPr>
      <xdr:spPr>
        <a:xfrm flipV="1">
          <a:off x="10067925" y="15430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0</xdr:rowOff>
    </xdr:from>
    <xdr:to>
      <xdr:col>15</xdr:col>
      <xdr:colOff>600075</xdr:colOff>
      <xdr:row>8</xdr:row>
      <xdr:rowOff>0</xdr:rowOff>
    </xdr:to>
    <xdr:sp>
      <xdr:nvSpPr>
        <xdr:cNvPr id="12" name="Line 16"/>
        <xdr:cNvSpPr>
          <a:spLocks/>
        </xdr:cNvSpPr>
      </xdr:nvSpPr>
      <xdr:spPr>
        <a:xfrm flipH="1">
          <a:off x="94773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590550</xdr:colOff>
      <xdr:row>8</xdr:row>
      <xdr:rowOff>0</xdr:rowOff>
    </xdr:from>
    <xdr:to>
      <xdr:col>18</xdr:col>
      <xdr:colOff>28575</xdr:colOff>
      <xdr:row>8</xdr:row>
      <xdr:rowOff>0</xdr:rowOff>
    </xdr:to>
    <xdr:sp>
      <xdr:nvSpPr>
        <xdr:cNvPr id="13" name="Line 17"/>
        <xdr:cNvSpPr>
          <a:spLocks/>
        </xdr:cNvSpPr>
      </xdr:nvSpPr>
      <xdr:spPr>
        <a:xfrm flipV="1">
          <a:off x="11296650"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8</xdr:row>
      <xdr:rowOff>0</xdr:rowOff>
    </xdr:from>
    <xdr:to>
      <xdr:col>17</xdr:col>
      <xdr:colOff>600075</xdr:colOff>
      <xdr:row>8</xdr:row>
      <xdr:rowOff>0</xdr:rowOff>
    </xdr:to>
    <xdr:sp>
      <xdr:nvSpPr>
        <xdr:cNvPr id="14" name="Line 18"/>
        <xdr:cNvSpPr>
          <a:spLocks/>
        </xdr:cNvSpPr>
      </xdr:nvSpPr>
      <xdr:spPr>
        <a:xfrm flipH="1">
          <a:off x="10706100"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5</xdr:row>
      <xdr:rowOff>9525</xdr:rowOff>
    </xdr:from>
    <xdr:to>
      <xdr:col>8</xdr:col>
      <xdr:colOff>161925</xdr:colOff>
      <xdr:row>5</xdr:row>
      <xdr:rowOff>9525</xdr:rowOff>
    </xdr:to>
    <xdr:sp>
      <xdr:nvSpPr>
        <xdr:cNvPr id="15" name="Line 19"/>
        <xdr:cNvSpPr>
          <a:spLocks/>
        </xdr:cNvSpPr>
      </xdr:nvSpPr>
      <xdr:spPr>
        <a:xfrm flipH="1">
          <a:off x="2266950" y="962025"/>
          <a:ext cx="396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5</xdr:row>
      <xdr:rowOff>9525</xdr:rowOff>
    </xdr:from>
    <xdr:to>
      <xdr:col>14</xdr:col>
      <xdr:colOff>9525</xdr:colOff>
      <xdr:row>5</xdr:row>
      <xdr:rowOff>9525</xdr:rowOff>
    </xdr:to>
    <xdr:sp>
      <xdr:nvSpPr>
        <xdr:cNvPr id="16" name="Line 20"/>
        <xdr:cNvSpPr>
          <a:spLocks/>
        </xdr:cNvSpPr>
      </xdr:nvSpPr>
      <xdr:spPr>
        <a:xfrm>
          <a:off x="4800600" y="962025"/>
          <a:ext cx="460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6</xdr:row>
      <xdr:rowOff>0</xdr:rowOff>
    </xdr:from>
    <xdr:to>
      <xdr:col>8</xdr:col>
      <xdr:colOff>952500</xdr:colOff>
      <xdr:row>6</xdr:row>
      <xdr:rowOff>0</xdr:rowOff>
    </xdr:to>
    <xdr:sp>
      <xdr:nvSpPr>
        <xdr:cNvPr id="17" name="Line 21"/>
        <xdr:cNvSpPr>
          <a:spLocks/>
        </xdr:cNvSpPr>
      </xdr:nvSpPr>
      <xdr:spPr>
        <a:xfrm>
          <a:off x="4467225" y="1162050"/>
          <a:ext cx="2552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6</xdr:row>
      <xdr:rowOff>0</xdr:rowOff>
    </xdr:from>
    <xdr:to>
      <xdr:col>3</xdr:col>
      <xdr:colOff>733425</xdr:colOff>
      <xdr:row>6</xdr:row>
      <xdr:rowOff>0</xdr:rowOff>
    </xdr:to>
    <xdr:sp>
      <xdr:nvSpPr>
        <xdr:cNvPr id="18" name="Line 22"/>
        <xdr:cNvSpPr>
          <a:spLocks/>
        </xdr:cNvSpPr>
      </xdr:nvSpPr>
      <xdr:spPr>
        <a:xfrm flipH="1">
          <a:off x="2266950" y="1162050"/>
          <a:ext cx="2209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6</xdr:row>
      <xdr:rowOff>9525</xdr:rowOff>
    </xdr:from>
    <xdr:to>
      <xdr:col>12</xdr:col>
      <xdr:colOff>28575</xdr:colOff>
      <xdr:row>6</xdr:row>
      <xdr:rowOff>9525</xdr:rowOff>
    </xdr:to>
    <xdr:sp>
      <xdr:nvSpPr>
        <xdr:cNvPr id="19" name="Line 23"/>
        <xdr:cNvSpPr>
          <a:spLocks/>
        </xdr:cNvSpPr>
      </xdr:nvSpPr>
      <xdr:spPr>
        <a:xfrm>
          <a:off x="7791450" y="11715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6</xdr:row>
      <xdr:rowOff>9525</xdr:rowOff>
    </xdr:from>
    <xdr:to>
      <xdr:col>11</xdr:col>
      <xdr:colOff>476250</xdr:colOff>
      <xdr:row>6</xdr:row>
      <xdr:rowOff>9525</xdr:rowOff>
    </xdr:to>
    <xdr:sp>
      <xdr:nvSpPr>
        <xdr:cNvPr id="20" name="Line 24"/>
        <xdr:cNvSpPr>
          <a:spLocks/>
        </xdr:cNvSpPr>
      </xdr:nvSpPr>
      <xdr:spPr>
        <a:xfrm flipH="1">
          <a:off x="7162800" y="117157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8</xdr:row>
      <xdr:rowOff>0</xdr:rowOff>
    </xdr:from>
    <xdr:to>
      <xdr:col>7</xdr:col>
      <xdr:colOff>28575</xdr:colOff>
      <xdr:row>8</xdr:row>
      <xdr:rowOff>0</xdr:rowOff>
    </xdr:to>
    <xdr:sp>
      <xdr:nvSpPr>
        <xdr:cNvPr id="21" name="Line 25"/>
        <xdr:cNvSpPr>
          <a:spLocks/>
        </xdr:cNvSpPr>
      </xdr:nvSpPr>
      <xdr:spPr>
        <a:xfrm flipV="1">
          <a:off x="5514975" y="15430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8</xdr:row>
      <xdr:rowOff>0</xdr:rowOff>
    </xdr:from>
    <xdr:to>
      <xdr:col>6</xdr:col>
      <xdr:colOff>619125</xdr:colOff>
      <xdr:row>8</xdr:row>
      <xdr:rowOff>0</xdr:rowOff>
    </xdr:to>
    <xdr:sp>
      <xdr:nvSpPr>
        <xdr:cNvPr id="22" name="Line 26"/>
        <xdr:cNvSpPr>
          <a:spLocks/>
        </xdr:cNvSpPr>
      </xdr:nvSpPr>
      <xdr:spPr>
        <a:xfrm flipH="1" flipV="1">
          <a:off x="493395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trAnnouncement\2010\THP\Q3\THP-2010Q3-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luswin\FR\QtrAnnouncement\2009\Workings\Q4\THP-Q4-2009vQ4-2008%20(BOD-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trAnnouncement\2010\Workings\Q4\THP-Q4-2010vQ4-2009%20(B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Equity"/>
      <sheetName val="Cashflow"/>
      <sheetName val="Notes(Pursuant to FRS 134"/>
      <sheetName val="Notes (Pursuant to Bursa Mala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ditComm (2)"/>
    </sheetNames>
    <sheetDataSet>
      <sheetData sheetId="0">
        <row r="145">
          <cell r="E145">
            <v>400142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ditComm (2)"/>
    </sheetNames>
    <sheetDataSet>
      <sheetData sheetId="0">
        <row r="143">
          <cell r="C143">
            <v>18.452625256260617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86"/>
  <sheetViews>
    <sheetView showGridLines="0" view="pageBreakPreview" zoomScaleSheetLayoutView="100" zoomScalePageLayoutView="0" workbookViewId="0" topLeftCell="A31">
      <selection activeCell="W14" sqref="W14"/>
    </sheetView>
  </sheetViews>
  <sheetFormatPr defaultColWidth="9.140625" defaultRowHeight="15" customHeight="1"/>
  <cols>
    <col min="1" max="1" width="2.140625" style="18" customWidth="1"/>
    <col min="2" max="2" width="2.8515625" style="18" customWidth="1"/>
    <col min="3" max="3" width="3.28125" style="18" customWidth="1"/>
    <col min="4" max="4" width="29.140625" style="18" customWidth="1"/>
    <col min="5" max="5" width="3.28125" style="18" customWidth="1"/>
    <col min="6" max="6" width="12.710937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4" width="9.140625" style="18" customWidth="1"/>
    <col min="15" max="15" width="13.7109375" style="18" hidden="1" customWidth="1"/>
    <col min="16" max="18" width="0" style="18" hidden="1" customWidth="1"/>
    <col min="19" max="19" width="10.00390625" style="18" hidden="1" customWidth="1"/>
    <col min="20" max="16384" width="9.140625" style="18" customWidth="1"/>
  </cols>
  <sheetData>
    <row r="1" spans="1:15" ht="18" customHeight="1">
      <c r="A1" s="290" t="s">
        <v>46</v>
      </c>
      <c r="B1" s="290"/>
      <c r="C1" s="290"/>
      <c r="D1" s="290"/>
      <c r="E1" s="290"/>
      <c r="F1" s="290"/>
      <c r="G1" s="290"/>
      <c r="H1" s="290"/>
      <c r="I1" s="290"/>
      <c r="J1" s="290"/>
      <c r="K1" s="290"/>
      <c r="L1" s="290"/>
      <c r="M1" s="75"/>
      <c r="N1" s="75"/>
      <c r="O1" s="75"/>
    </row>
    <row r="2" spans="1:15" ht="15" customHeight="1">
      <c r="A2" s="291" t="s">
        <v>1</v>
      </c>
      <c r="B2" s="291"/>
      <c r="C2" s="291"/>
      <c r="D2" s="291"/>
      <c r="E2" s="291"/>
      <c r="F2" s="291"/>
      <c r="G2" s="291"/>
      <c r="H2" s="291"/>
      <c r="I2" s="291"/>
      <c r="J2" s="291"/>
      <c r="K2" s="291"/>
      <c r="L2" s="291"/>
      <c r="M2" s="77"/>
      <c r="N2" s="77"/>
      <c r="O2" s="77"/>
    </row>
    <row r="3" spans="1:15" s="2" customFormat="1" ht="15" customHeight="1">
      <c r="A3" s="292" t="s">
        <v>47</v>
      </c>
      <c r="B3" s="292"/>
      <c r="C3" s="292"/>
      <c r="D3" s="292"/>
      <c r="E3" s="292"/>
      <c r="F3" s="292"/>
      <c r="G3" s="292"/>
      <c r="H3" s="292"/>
      <c r="I3" s="292"/>
      <c r="J3" s="292"/>
      <c r="K3" s="292"/>
      <c r="L3" s="292"/>
      <c r="M3" s="76"/>
      <c r="N3" s="76"/>
      <c r="O3" s="76"/>
    </row>
    <row r="4" s="2" customFormat="1" ht="15" customHeight="1"/>
    <row r="5" spans="1:12" s="2" customFormat="1" ht="15" customHeight="1">
      <c r="A5" s="293" t="s">
        <v>324</v>
      </c>
      <c r="B5" s="294"/>
      <c r="C5" s="294"/>
      <c r="D5" s="294"/>
      <c r="E5" s="294"/>
      <c r="F5" s="294"/>
      <c r="G5" s="294"/>
      <c r="H5" s="294"/>
      <c r="I5" s="294"/>
      <c r="J5" s="294"/>
      <c r="K5" s="294"/>
      <c r="L5" s="294"/>
    </row>
    <row r="6" s="2" customFormat="1" ht="15" customHeight="1">
      <c r="L6" s="3"/>
    </row>
    <row r="7" spans="1:12" s="21" customFormat="1" ht="30" customHeight="1">
      <c r="A7" s="297" t="s">
        <v>323</v>
      </c>
      <c r="B7" s="298"/>
      <c r="C7" s="298"/>
      <c r="D7" s="298"/>
      <c r="E7" s="298"/>
      <c r="F7" s="298"/>
      <c r="G7" s="298"/>
      <c r="H7" s="298"/>
      <c r="I7" s="298"/>
      <c r="J7" s="298"/>
      <c r="K7" s="298"/>
      <c r="L7" s="298"/>
    </row>
    <row r="8" spans="1:12" s="21" customFormat="1" ht="15" customHeight="1">
      <c r="A8" s="78"/>
      <c r="B8" s="79"/>
      <c r="C8" s="79"/>
      <c r="D8" s="79"/>
      <c r="E8" s="79"/>
      <c r="F8" s="79"/>
      <c r="G8" s="79"/>
      <c r="H8" s="79"/>
      <c r="I8" s="79"/>
      <c r="J8" s="79"/>
      <c r="K8" s="79"/>
      <c r="L8" s="79"/>
    </row>
    <row r="9" spans="1:18" s="2" customFormat="1" ht="15" customHeight="1">
      <c r="A9" s="3" t="s">
        <v>277</v>
      </c>
      <c r="R9" s="2" t="s">
        <v>114</v>
      </c>
    </row>
    <row r="10" s="2" customFormat="1" ht="15" customHeight="1"/>
    <row r="11" spans="6:12" s="2" customFormat="1" ht="15" customHeight="1">
      <c r="F11" s="273" t="s">
        <v>140</v>
      </c>
      <c r="G11" s="273"/>
      <c r="H11" s="273"/>
      <c r="I11" s="274"/>
      <c r="J11" s="274"/>
      <c r="K11" s="274"/>
      <c r="L11" s="274"/>
    </row>
    <row r="12" spans="6:12" s="2" customFormat="1" ht="15" customHeight="1">
      <c r="F12" s="282" t="s">
        <v>408</v>
      </c>
      <c r="G12" s="282"/>
      <c r="H12" s="282"/>
      <c r="J12" s="282" t="s">
        <v>265</v>
      </c>
      <c r="K12" s="282"/>
      <c r="L12" s="282"/>
    </row>
    <row r="13" spans="6:12" s="2" customFormat="1" ht="15" customHeight="1">
      <c r="F13" s="6" t="s">
        <v>14</v>
      </c>
      <c r="G13" s="6"/>
      <c r="H13" s="6" t="s">
        <v>16</v>
      </c>
      <c r="J13" s="6" t="s">
        <v>14</v>
      </c>
      <c r="K13" s="6"/>
      <c r="L13" s="6" t="s">
        <v>16</v>
      </c>
    </row>
    <row r="14" spans="6:12" s="2" customFormat="1" ht="15" customHeight="1">
      <c r="F14" s="6" t="s">
        <v>15</v>
      </c>
      <c r="G14" s="6"/>
      <c r="H14" s="6" t="s">
        <v>15</v>
      </c>
      <c r="J14" s="6" t="s">
        <v>15</v>
      </c>
      <c r="K14" s="6"/>
      <c r="L14" s="6" t="s">
        <v>15</v>
      </c>
    </row>
    <row r="15" spans="6:15" s="2" customFormat="1" ht="15" customHeight="1">
      <c r="F15" s="135" t="str">
        <f>J15</f>
        <v>31.12.10</v>
      </c>
      <c r="G15" s="69"/>
      <c r="H15" s="135" t="str">
        <f>L15</f>
        <v>31.12.09</v>
      </c>
      <c r="I15" s="7"/>
      <c r="J15" s="135" t="s">
        <v>328</v>
      </c>
      <c r="K15" s="69"/>
      <c r="L15" s="135" t="s">
        <v>322</v>
      </c>
      <c r="O15" s="21" t="s">
        <v>300</v>
      </c>
    </row>
    <row r="16" spans="6:15" s="2" customFormat="1" ht="15" customHeight="1">
      <c r="F16" s="6" t="s">
        <v>2</v>
      </c>
      <c r="G16" s="6"/>
      <c r="H16" s="6" t="s">
        <v>2</v>
      </c>
      <c r="I16" s="6"/>
      <c r="J16" s="6" t="s">
        <v>2</v>
      </c>
      <c r="K16" s="6"/>
      <c r="L16" s="6" t="s">
        <v>2</v>
      </c>
      <c r="O16" s="197"/>
    </row>
    <row r="17" spans="6:15" s="2" customFormat="1" ht="15" customHeight="1">
      <c r="F17" s="6"/>
      <c r="G17" s="7"/>
      <c r="H17" s="6"/>
      <c r="I17" s="6"/>
      <c r="J17" s="6"/>
      <c r="K17" s="7"/>
      <c r="L17" s="6"/>
      <c r="O17" s="21"/>
    </row>
    <row r="18" spans="1:19" s="2" customFormat="1" ht="15" customHeight="1">
      <c r="A18" s="287" t="s">
        <v>11</v>
      </c>
      <c r="B18" s="287"/>
      <c r="C18" s="287"/>
      <c r="D18" s="287"/>
      <c r="E18" s="36"/>
      <c r="F18" s="58">
        <f>J18-O18</f>
        <v>128531</v>
      </c>
      <c r="G18" s="58"/>
      <c r="H18" s="58">
        <v>87357</v>
      </c>
      <c r="I18" s="58"/>
      <c r="J18" s="58">
        <v>365972</v>
      </c>
      <c r="K18" s="58"/>
      <c r="L18" s="58">
        <v>304358</v>
      </c>
      <c r="O18" s="58">
        <v>237441</v>
      </c>
      <c r="R18" s="21"/>
      <c r="S18" s="140"/>
    </row>
    <row r="19" spans="1:19" s="2" customFormat="1" ht="15" customHeight="1">
      <c r="A19" s="299" t="s">
        <v>59</v>
      </c>
      <c r="B19" s="299"/>
      <c r="C19" s="299"/>
      <c r="D19" s="299"/>
      <c r="E19" s="36"/>
      <c r="F19" s="58">
        <f>J19-O19</f>
        <v>-52501</v>
      </c>
      <c r="G19" s="58"/>
      <c r="H19" s="58">
        <v>-45869</v>
      </c>
      <c r="I19" s="58"/>
      <c r="J19" s="58">
        <v>-200631</v>
      </c>
      <c r="K19" s="58"/>
      <c r="L19" s="58">
        <v>-203061</v>
      </c>
      <c r="O19" s="58">
        <v>-148130</v>
      </c>
      <c r="R19" s="21"/>
      <c r="S19" s="140"/>
    </row>
    <row r="20" spans="1:19" s="2" customFormat="1" ht="15" customHeight="1">
      <c r="A20" s="80"/>
      <c r="B20" s="80"/>
      <c r="C20" s="80"/>
      <c r="D20" s="80"/>
      <c r="E20" s="36"/>
      <c r="F20" s="81"/>
      <c r="G20" s="58"/>
      <c r="H20" s="81"/>
      <c r="I20" s="58"/>
      <c r="J20" s="81"/>
      <c r="K20" s="58"/>
      <c r="L20" s="81"/>
      <c r="O20" s="81"/>
      <c r="R20" s="21"/>
      <c r="S20" s="140"/>
    </row>
    <row r="21" spans="1:19" s="2" customFormat="1" ht="15" customHeight="1">
      <c r="A21" s="295" t="s">
        <v>60</v>
      </c>
      <c r="B21" s="295"/>
      <c r="C21" s="295"/>
      <c r="D21" s="295"/>
      <c r="F21" s="58">
        <f>F18+F19</f>
        <v>76030</v>
      </c>
      <c r="G21" s="58"/>
      <c r="H21" s="58">
        <f>H18+H19</f>
        <v>41488</v>
      </c>
      <c r="I21" s="58"/>
      <c r="J21" s="58">
        <f>J18+J19</f>
        <v>165341</v>
      </c>
      <c r="K21" s="58"/>
      <c r="L21" s="58">
        <f>L18+L19</f>
        <v>101297</v>
      </c>
      <c r="O21" s="58">
        <f>O18+O19</f>
        <v>89311</v>
      </c>
      <c r="R21" s="21"/>
      <c r="S21" s="140"/>
    </row>
    <row r="22" spans="1:19" s="2" customFormat="1" ht="15" customHeight="1">
      <c r="A22" s="5"/>
      <c r="B22" s="5"/>
      <c r="C22" s="5"/>
      <c r="D22" s="5"/>
      <c r="F22" s="58"/>
      <c r="G22" s="58"/>
      <c r="H22" s="58"/>
      <c r="I22" s="58"/>
      <c r="J22" s="58"/>
      <c r="K22" s="58"/>
      <c r="L22" s="58"/>
      <c r="O22" s="58"/>
      <c r="R22" s="21"/>
      <c r="S22" s="140"/>
    </row>
    <row r="23" spans="1:19" s="230" customFormat="1" ht="15" customHeight="1">
      <c r="A23" s="276" t="s">
        <v>122</v>
      </c>
      <c r="B23" s="283"/>
      <c r="C23" s="283"/>
      <c r="D23" s="283"/>
      <c r="E23" s="227"/>
      <c r="F23" s="228">
        <f>J23-O23</f>
        <v>1797</v>
      </c>
      <c r="G23" s="228"/>
      <c r="H23" s="228">
        <v>1239</v>
      </c>
      <c r="I23" s="228"/>
      <c r="J23" s="229">
        <f>3292+1321</f>
        <v>4613</v>
      </c>
      <c r="K23" s="228"/>
      <c r="L23" s="229">
        <f>5544+879</f>
        <v>6423</v>
      </c>
      <c r="O23" s="229">
        <v>2816</v>
      </c>
      <c r="R23" s="231"/>
      <c r="S23" s="232"/>
    </row>
    <row r="24" spans="1:19" s="230" customFormat="1" ht="15" customHeight="1">
      <c r="A24" s="296" t="s">
        <v>274</v>
      </c>
      <c r="B24" s="296"/>
      <c r="C24" s="296"/>
      <c r="D24" s="296"/>
      <c r="E24" s="233"/>
      <c r="F24" s="228">
        <f>J24-O24</f>
        <v>-3193</v>
      </c>
      <c r="G24" s="228"/>
      <c r="H24" s="228">
        <v>-4115</v>
      </c>
      <c r="I24" s="228"/>
      <c r="J24" s="228">
        <v>-11054</v>
      </c>
      <c r="K24" s="228"/>
      <c r="L24" s="228">
        <v>-12564</v>
      </c>
      <c r="O24" s="228">
        <v>-7861</v>
      </c>
      <c r="R24" s="231"/>
      <c r="S24" s="232"/>
    </row>
    <row r="25" spans="1:19" s="227" customFormat="1" ht="15" customHeight="1">
      <c r="A25" s="276" t="s">
        <v>312</v>
      </c>
      <c r="B25" s="283"/>
      <c r="C25" s="283"/>
      <c r="D25" s="283"/>
      <c r="F25" s="228">
        <f>J25-O25</f>
        <v>-3230</v>
      </c>
      <c r="G25" s="228"/>
      <c r="H25" s="228">
        <v>-546</v>
      </c>
      <c r="I25" s="228"/>
      <c r="J25" s="229">
        <v>-4669</v>
      </c>
      <c r="K25" s="228"/>
      <c r="L25" s="229">
        <v>-12014</v>
      </c>
      <c r="O25" s="229">
        <v>-1439</v>
      </c>
      <c r="R25" s="234"/>
      <c r="S25" s="232"/>
    </row>
    <row r="26" spans="1:19" s="227" customFormat="1" ht="15" customHeight="1">
      <c r="A26" s="276" t="s">
        <v>440</v>
      </c>
      <c r="B26" s="283"/>
      <c r="C26" s="283"/>
      <c r="D26" s="283"/>
      <c r="F26" s="228">
        <f>J26-O26</f>
        <v>1080</v>
      </c>
      <c r="G26" s="228"/>
      <c r="H26" s="228">
        <v>-3098</v>
      </c>
      <c r="I26" s="228"/>
      <c r="J26" s="229">
        <v>-248</v>
      </c>
      <c r="K26" s="228"/>
      <c r="L26" s="229">
        <v>-4268</v>
      </c>
      <c r="O26" s="229">
        <v>-1328</v>
      </c>
      <c r="R26" s="234"/>
      <c r="S26" s="232"/>
    </row>
    <row r="27" spans="6:19" s="227" customFormat="1" ht="15" customHeight="1">
      <c r="F27" s="235"/>
      <c r="G27" s="228"/>
      <c r="H27" s="235"/>
      <c r="I27" s="228"/>
      <c r="J27" s="235"/>
      <c r="K27" s="228"/>
      <c r="L27" s="235"/>
      <c r="O27" s="235"/>
      <c r="R27" s="234"/>
      <c r="S27" s="232"/>
    </row>
    <row r="28" spans="1:19" s="230" customFormat="1" ht="15" customHeight="1">
      <c r="A28" s="302" t="s">
        <v>61</v>
      </c>
      <c r="B28" s="302"/>
      <c r="C28" s="302"/>
      <c r="D28" s="302"/>
      <c r="E28" s="302"/>
      <c r="F28" s="236">
        <f>SUM(F21:F26)</f>
        <v>72484</v>
      </c>
      <c r="G28" s="228"/>
      <c r="H28" s="236">
        <f>SUM(H21:H26)</f>
        <v>34968</v>
      </c>
      <c r="I28" s="228"/>
      <c r="J28" s="236">
        <f>SUM(J21:J26)</f>
        <v>153983</v>
      </c>
      <c r="K28" s="228"/>
      <c r="L28" s="236">
        <f>SUM(L21:L26)</f>
        <v>78874</v>
      </c>
      <c r="O28" s="236">
        <f>SUM(O21:O26)</f>
        <v>81499</v>
      </c>
      <c r="R28" s="231"/>
      <c r="S28" s="232"/>
    </row>
    <row r="29" spans="1:19" s="230" customFormat="1" ht="30" customHeight="1" hidden="1">
      <c r="A29" s="275" t="s">
        <v>86</v>
      </c>
      <c r="B29" s="275"/>
      <c r="C29" s="276"/>
      <c r="D29" s="276"/>
      <c r="E29" s="233"/>
      <c r="F29" s="237">
        <v>0</v>
      </c>
      <c r="G29" s="238"/>
      <c r="H29" s="237">
        <v>0</v>
      </c>
      <c r="I29" s="238"/>
      <c r="J29" s="237">
        <v>0</v>
      </c>
      <c r="K29" s="238"/>
      <c r="L29" s="237">
        <v>0</v>
      </c>
      <c r="O29" s="237">
        <v>0</v>
      </c>
      <c r="R29" s="231"/>
      <c r="S29" s="232"/>
    </row>
    <row r="30" spans="1:19" s="230" customFormat="1" ht="15" customHeight="1">
      <c r="A30" s="275" t="s">
        <v>136</v>
      </c>
      <c r="B30" s="275"/>
      <c r="C30" s="276"/>
      <c r="D30" s="276"/>
      <c r="E30" s="239"/>
      <c r="F30" s="228">
        <f>J30-O30</f>
        <v>-2333</v>
      </c>
      <c r="G30" s="228"/>
      <c r="H30" s="228">
        <v>-1818</v>
      </c>
      <c r="I30" s="228"/>
      <c r="J30" s="236">
        <v>-9431</v>
      </c>
      <c r="K30" s="228"/>
      <c r="L30" s="236">
        <v>-7962</v>
      </c>
      <c r="O30" s="236">
        <v>-7098</v>
      </c>
      <c r="R30" s="231"/>
      <c r="S30" s="232"/>
    </row>
    <row r="31" spans="1:19" s="227" customFormat="1" ht="15" customHeight="1">
      <c r="A31" s="240"/>
      <c r="B31" s="240"/>
      <c r="C31" s="240"/>
      <c r="D31" s="240"/>
      <c r="E31" s="233"/>
      <c r="F31" s="241"/>
      <c r="G31" s="228"/>
      <c r="H31" s="241"/>
      <c r="I31" s="228"/>
      <c r="J31" s="241"/>
      <c r="K31" s="228"/>
      <c r="L31" s="241"/>
      <c r="O31" s="241"/>
      <c r="R31" s="234"/>
      <c r="S31" s="232"/>
    </row>
    <row r="32" spans="1:19" s="12" customFormat="1" ht="15" customHeight="1">
      <c r="A32" s="272" t="s">
        <v>135</v>
      </c>
      <c r="B32" s="303"/>
      <c r="C32" s="303"/>
      <c r="D32" s="303"/>
      <c r="E32" s="36"/>
      <c r="F32" s="85">
        <f>SUM(F28:F30)</f>
        <v>70151</v>
      </c>
      <c r="G32" s="58"/>
      <c r="H32" s="85">
        <f>SUM(H28:H30)</f>
        <v>33150</v>
      </c>
      <c r="I32" s="58"/>
      <c r="J32" s="85">
        <f>SUM(J28:J30)</f>
        <v>144552</v>
      </c>
      <c r="K32" s="58"/>
      <c r="L32" s="85">
        <f>SUM(L28:L30)</f>
        <v>70912</v>
      </c>
      <c r="O32" s="85">
        <f>SUM(O28:O30)</f>
        <v>74401</v>
      </c>
      <c r="R32" s="128"/>
      <c r="S32" s="140"/>
    </row>
    <row r="33" spans="1:19" ht="15" customHeight="1">
      <c r="A33" s="299" t="s">
        <v>319</v>
      </c>
      <c r="B33" s="301"/>
      <c r="C33" s="301"/>
      <c r="D33" s="301"/>
      <c r="E33" s="12"/>
      <c r="F33" s="58">
        <f>J33-O33</f>
        <v>-18061</v>
      </c>
      <c r="G33" s="58"/>
      <c r="H33" s="58">
        <v>-7807</v>
      </c>
      <c r="I33" s="58"/>
      <c r="J33" s="90">
        <v>-36137</v>
      </c>
      <c r="K33" s="58"/>
      <c r="L33" s="90">
        <v>-13848</v>
      </c>
      <c r="O33" s="90">
        <v>-18076</v>
      </c>
      <c r="R33" s="142"/>
      <c r="S33" s="140"/>
    </row>
    <row r="34" spans="1:19" s="2" customFormat="1" ht="15" customHeight="1">
      <c r="A34" s="299"/>
      <c r="B34" s="301"/>
      <c r="C34" s="301"/>
      <c r="D34" s="301"/>
      <c r="E34" s="18"/>
      <c r="F34" s="91"/>
      <c r="G34" s="58"/>
      <c r="H34" s="91"/>
      <c r="I34" s="58"/>
      <c r="J34" s="91"/>
      <c r="K34" s="58"/>
      <c r="L34" s="91"/>
      <c r="O34" s="91"/>
      <c r="R34" s="21"/>
      <c r="S34" s="140"/>
    </row>
    <row r="35" spans="1:20" s="12" customFormat="1" ht="43.5" customHeight="1" thickBot="1">
      <c r="A35" s="272" t="s">
        <v>288</v>
      </c>
      <c r="B35" s="272"/>
      <c r="C35" s="272"/>
      <c r="D35" s="272"/>
      <c r="E35" s="9"/>
      <c r="F35" s="57">
        <f>SUM(F32:F34)</f>
        <v>52090</v>
      </c>
      <c r="G35" s="58"/>
      <c r="H35" s="57">
        <f>SUM(H32:H34)</f>
        <v>25343</v>
      </c>
      <c r="I35" s="58"/>
      <c r="J35" s="57">
        <f>SUM(J32:J34)</f>
        <v>108415</v>
      </c>
      <c r="K35" s="58"/>
      <c r="L35" s="57">
        <f>SUM(L32:L34)</f>
        <v>57064</v>
      </c>
      <c r="O35" s="57">
        <f>SUM(O32:O34)</f>
        <v>56325</v>
      </c>
      <c r="R35" s="128"/>
      <c r="S35" s="140"/>
      <c r="T35" s="139"/>
    </row>
    <row r="36" spans="1:20" s="12" customFormat="1" ht="15" customHeight="1" thickTop="1">
      <c r="A36" s="89"/>
      <c r="B36" s="89"/>
      <c r="C36" s="89"/>
      <c r="D36" s="89"/>
      <c r="E36" s="9"/>
      <c r="F36" s="58"/>
      <c r="G36" s="58"/>
      <c r="H36" s="58"/>
      <c r="I36" s="58"/>
      <c r="J36" s="58"/>
      <c r="K36" s="58"/>
      <c r="L36" s="58"/>
      <c r="O36" s="58"/>
      <c r="R36" s="128"/>
      <c r="S36" s="140"/>
      <c r="T36" s="139"/>
    </row>
    <row r="37" spans="1:19" s="12" customFormat="1" ht="15" customHeight="1">
      <c r="A37" s="89"/>
      <c r="B37" s="89"/>
      <c r="C37" s="89"/>
      <c r="D37" s="89"/>
      <c r="E37" s="9"/>
      <c r="F37" s="58"/>
      <c r="G37" s="58"/>
      <c r="H37" s="58"/>
      <c r="I37" s="58"/>
      <c r="J37" s="58"/>
      <c r="K37" s="58"/>
      <c r="L37" s="58"/>
      <c r="O37" s="58"/>
      <c r="R37" s="128"/>
      <c r="S37" s="128"/>
    </row>
    <row r="38" spans="1:19" s="12" customFormat="1" ht="15" customHeight="1">
      <c r="A38" s="272" t="s">
        <v>62</v>
      </c>
      <c r="B38" s="272"/>
      <c r="C38" s="272"/>
      <c r="D38" s="272"/>
      <c r="E38" s="9"/>
      <c r="F38" s="58"/>
      <c r="G38" s="58"/>
      <c r="H38" s="58"/>
      <c r="I38" s="58"/>
      <c r="J38" s="58"/>
      <c r="K38" s="58"/>
      <c r="L38" s="58"/>
      <c r="O38" s="58"/>
      <c r="R38" s="128"/>
      <c r="S38" s="128"/>
    </row>
    <row r="39" spans="1:19" s="12" customFormat="1" ht="15" customHeight="1">
      <c r="A39" s="84"/>
      <c r="B39" s="84"/>
      <c r="C39" s="281" t="s">
        <v>63</v>
      </c>
      <c r="D39" s="281"/>
      <c r="E39" s="9"/>
      <c r="F39" s="58">
        <f>J39-O39</f>
        <v>42552</v>
      </c>
      <c r="G39" s="58"/>
      <c r="H39" s="58">
        <v>22542</v>
      </c>
      <c r="I39" s="58"/>
      <c r="J39" s="58">
        <v>89482</v>
      </c>
      <c r="K39" s="58"/>
      <c r="L39" s="58">
        <v>53807</v>
      </c>
      <c r="O39" s="58">
        <v>46930</v>
      </c>
      <c r="R39" s="128"/>
      <c r="S39" s="140"/>
    </row>
    <row r="40" spans="1:19" s="12" customFormat="1" ht="15" customHeight="1">
      <c r="A40" s="84"/>
      <c r="B40" s="84"/>
      <c r="C40" s="281" t="s">
        <v>410</v>
      </c>
      <c r="D40" s="281"/>
      <c r="E40" s="9"/>
      <c r="F40" s="58">
        <f>J40-O40</f>
        <v>9538</v>
      </c>
      <c r="G40" s="58"/>
      <c r="H40" s="58">
        <v>2801</v>
      </c>
      <c r="I40" s="58"/>
      <c r="J40" s="65">
        <v>18933</v>
      </c>
      <c r="K40" s="58"/>
      <c r="L40" s="65">
        <v>3257</v>
      </c>
      <c r="O40" s="65">
        <v>9395</v>
      </c>
      <c r="R40" s="128"/>
      <c r="S40" s="140"/>
    </row>
    <row r="41" spans="1:19" s="2" customFormat="1" ht="15" customHeight="1">
      <c r="A41" s="18"/>
      <c r="B41" s="18"/>
      <c r="C41" s="18"/>
      <c r="D41" s="18"/>
      <c r="E41" s="18"/>
      <c r="F41" s="26"/>
      <c r="G41" s="58"/>
      <c r="H41" s="26"/>
      <c r="I41" s="58"/>
      <c r="J41" s="26"/>
      <c r="K41" s="58"/>
      <c r="L41" s="26"/>
      <c r="O41" s="26"/>
      <c r="R41" s="21"/>
      <c r="S41" s="140"/>
    </row>
    <row r="42" spans="1:19" s="2" customFormat="1" ht="27" customHeight="1" thickBot="1">
      <c r="A42" s="272" t="s">
        <v>284</v>
      </c>
      <c r="B42" s="272"/>
      <c r="C42" s="272"/>
      <c r="D42" s="272"/>
      <c r="E42" s="9"/>
      <c r="F42" s="57">
        <f>SUM(F39:F41)</f>
        <v>52090</v>
      </c>
      <c r="G42" s="58"/>
      <c r="H42" s="57">
        <f>SUM(H39:H41)</f>
        <v>25343</v>
      </c>
      <c r="I42" s="58"/>
      <c r="J42" s="57">
        <f>SUM(J39:J41)</f>
        <v>108415</v>
      </c>
      <c r="K42" s="58"/>
      <c r="L42" s="57">
        <f>SUM(L39:L41)</f>
        <v>57064</v>
      </c>
      <c r="O42" s="57">
        <f>SUM(O39:O41)</f>
        <v>56325</v>
      </c>
      <c r="R42" s="21"/>
      <c r="S42" s="140"/>
    </row>
    <row r="43" spans="1:19" s="2" customFormat="1" ht="15" customHeight="1" thickTop="1">
      <c r="A43" s="12"/>
      <c r="B43" s="12"/>
      <c r="C43" s="9"/>
      <c r="D43" s="82"/>
      <c r="E43" s="82"/>
      <c r="F43" s="200">
        <f>F35-F42</f>
        <v>0</v>
      </c>
      <c r="G43" s="260"/>
      <c r="H43" s="200">
        <f>H35-H42</f>
        <v>0</v>
      </c>
      <c r="I43" s="260"/>
      <c r="J43" s="200">
        <f>J35-J42</f>
        <v>0</v>
      </c>
      <c r="K43" s="260"/>
      <c r="L43" s="200">
        <f>L35-L42</f>
        <v>0</v>
      </c>
      <c r="O43" s="200">
        <f>O35-O42</f>
        <v>0</v>
      </c>
      <c r="R43" s="21"/>
      <c r="S43" s="21"/>
    </row>
    <row r="44" spans="1:15" s="2" customFormat="1" ht="15" customHeight="1">
      <c r="A44" s="284" t="s">
        <v>29</v>
      </c>
      <c r="B44" s="284"/>
      <c r="C44" s="272"/>
      <c r="D44" s="272"/>
      <c r="E44" s="82"/>
      <c r="F44" s="23"/>
      <c r="G44" s="58"/>
      <c r="H44" s="23"/>
      <c r="I44" s="58"/>
      <c r="J44" s="23"/>
      <c r="K44" s="58"/>
      <c r="L44" s="23"/>
      <c r="O44" s="23"/>
    </row>
    <row r="45" spans="2:15" s="2" customFormat="1" ht="15" customHeight="1" thickBot="1">
      <c r="B45" s="279" t="s">
        <v>407</v>
      </c>
      <c r="C45" s="280"/>
      <c r="D45" s="280"/>
      <c r="E45" s="146"/>
      <c r="F45" s="48">
        <f>'Notes (Pursuant to Bursa Malay)'!I131</f>
        <v>8.71199557766722</v>
      </c>
      <c r="G45" s="205">
        <f>'Notes (Pursuant to Bursa Malay)'!J131</f>
        <v>0</v>
      </c>
      <c r="H45" s="48">
        <f>'Notes (Pursuant to Bursa Malay)'!K131</f>
        <v>4.621298317906454</v>
      </c>
      <c r="I45" s="205">
        <f>'Notes (Pursuant to Bursa Malay)'!L131</f>
        <v>0</v>
      </c>
      <c r="J45" s="48">
        <f>'Notes (Pursuant to Bursa Malay)'!M131</f>
        <v>18.320332493909056</v>
      </c>
      <c r="K45" s="205">
        <f>'Notes (Pursuant to Bursa Malay)'!N131</f>
        <v>0</v>
      </c>
      <c r="L45" s="48">
        <f>'Notes (Pursuant to Bursa Malay)'!O131</f>
        <v>11.030884508543723</v>
      </c>
      <c r="O45" s="48">
        <f>'[1]Notes (Pursuant to Bursa Malay)'!R115</f>
        <v>0</v>
      </c>
    </row>
    <row r="46" spans="2:15" s="2" customFormat="1" ht="15" customHeight="1" thickBot="1">
      <c r="B46" s="279" t="s">
        <v>73</v>
      </c>
      <c r="C46" s="300"/>
      <c r="D46" s="300"/>
      <c r="E46" s="9"/>
      <c r="F46" s="48">
        <f>'Notes (Pursuant to Bursa Malay)'!I150</f>
        <v>8.079918122281107</v>
      </c>
      <c r="G46" s="205">
        <f>'Notes (Pursuant to Bursa Malay)'!J150</f>
        <v>0</v>
      </c>
      <c r="H46" s="48">
        <f>'Notes (Pursuant to Bursa Malay)'!K150</f>
        <v>4.28035143618304</v>
      </c>
      <c r="I46" s="205">
        <f>'Notes (Pursuant to Bursa Malay)'!L150</f>
        <v>0</v>
      </c>
      <c r="J46" s="48">
        <f>'Notes (Pursuant to Bursa Malay)'!M150</f>
        <v>16.99114573740266</v>
      </c>
      <c r="K46" s="205">
        <f>'Notes (Pursuant to Bursa Malay)'!N150</f>
        <v>0</v>
      </c>
      <c r="L46" s="48">
        <f>'Notes (Pursuant to Bursa Malay)'!O150</f>
        <v>10.217055706090889</v>
      </c>
      <c r="O46" s="48">
        <f>'[1]Notes (Pursuant to Bursa Malay)'!R125</f>
        <v>0</v>
      </c>
    </row>
    <row r="47" spans="3:15" s="2" customFormat="1" ht="15" customHeight="1">
      <c r="C47" s="82"/>
      <c r="D47" s="82"/>
      <c r="F47" s="22"/>
      <c r="G47" s="22"/>
      <c r="H47" s="29"/>
      <c r="I47" s="29"/>
      <c r="J47" s="23"/>
      <c r="K47" s="22"/>
      <c r="L47" s="31"/>
      <c r="O47" s="21"/>
    </row>
    <row r="48" spans="1:12" s="2" customFormat="1" ht="24" customHeight="1">
      <c r="A48" s="12" t="s">
        <v>308</v>
      </c>
      <c r="B48" s="12"/>
      <c r="C48" s="12"/>
      <c r="D48" s="270"/>
      <c r="E48" s="271"/>
      <c r="F48" s="271"/>
      <c r="G48" s="271"/>
      <c r="H48" s="271"/>
      <c r="I48" s="271"/>
      <c r="J48" s="271"/>
      <c r="K48" s="271"/>
      <c r="L48" s="271"/>
    </row>
    <row r="49" spans="1:12" s="2" customFormat="1" ht="29.25" customHeight="1">
      <c r="A49" s="12"/>
      <c r="B49" s="12" t="s">
        <v>309</v>
      </c>
      <c r="C49" s="12"/>
      <c r="D49" s="268" t="s">
        <v>431</v>
      </c>
      <c r="E49" s="269"/>
      <c r="F49" s="269"/>
      <c r="G49" s="269"/>
      <c r="H49" s="269"/>
      <c r="I49" s="269"/>
      <c r="J49" s="269"/>
      <c r="K49" s="269"/>
      <c r="L49" s="269"/>
    </row>
    <row r="50" spans="1:12" s="2" customFormat="1" ht="7.5" customHeight="1" hidden="1">
      <c r="A50" s="12"/>
      <c r="B50" s="12"/>
      <c r="C50" s="12"/>
      <c r="D50" s="59"/>
      <c r="E50" s="141"/>
      <c r="F50" s="141"/>
      <c r="G50" s="141"/>
      <c r="H50" s="141"/>
      <c r="I50" s="141"/>
      <c r="J50" s="141"/>
      <c r="K50" s="141"/>
      <c r="L50" s="141"/>
    </row>
    <row r="51" spans="1:12" s="2" customFormat="1" ht="14.25">
      <c r="A51" s="12"/>
      <c r="B51" s="12" t="s">
        <v>318</v>
      </c>
      <c r="C51" s="12"/>
      <c r="D51" s="59" t="s">
        <v>320</v>
      </c>
      <c r="E51" s="141"/>
      <c r="F51" s="141"/>
      <c r="G51" s="141"/>
      <c r="H51" s="141"/>
      <c r="I51" s="141"/>
      <c r="J51" s="141"/>
      <c r="K51" s="141"/>
      <c r="L51" s="141"/>
    </row>
    <row r="52" spans="1:12" s="2" customFormat="1" ht="21.75" customHeight="1">
      <c r="A52" s="12"/>
      <c r="B52" s="264" t="s">
        <v>432</v>
      </c>
      <c r="C52" s="12"/>
      <c r="D52" s="288" t="s">
        <v>436</v>
      </c>
      <c r="E52" s="289"/>
      <c r="F52" s="289"/>
      <c r="G52" s="289"/>
      <c r="H52" s="289"/>
      <c r="I52" s="289"/>
      <c r="J52" s="289"/>
      <c r="K52" s="289"/>
      <c r="L52" s="289"/>
    </row>
    <row r="53" spans="1:12" s="2" customFormat="1" ht="14.25">
      <c r="A53" s="12"/>
      <c r="B53" s="12"/>
      <c r="C53" s="12"/>
      <c r="D53" s="59"/>
      <c r="E53" s="141"/>
      <c r="F53" s="141"/>
      <c r="G53" s="141"/>
      <c r="H53" s="141"/>
      <c r="I53" s="141"/>
      <c r="J53" s="141"/>
      <c r="K53" s="141"/>
      <c r="L53" s="141"/>
    </row>
    <row r="54" spans="1:12" s="2" customFormat="1" ht="45" customHeight="1">
      <c r="A54" s="277" t="s">
        <v>278</v>
      </c>
      <c r="B54" s="278"/>
      <c r="C54" s="278"/>
      <c r="D54" s="278"/>
      <c r="E54" s="278"/>
      <c r="F54" s="278"/>
      <c r="G54" s="278"/>
      <c r="H54" s="278"/>
      <c r="I54" s="278"/>
      <c r="J54" s="278"/>
      <c r="K54" s="278"/>
      <c r="L54" s="278"/>
    </row>
    <row r="55" spans="6:7" s="49" customFormat="1" ht="15" customHeight="1">
      <c r="F55" s="50"/>
      <c r="G55" s="50"/>
    </row>
    <row r="56" spans="1:12" s="12" customFormat="1" ht="15" customHeight="1">
      <c r="A56" s="281"/>
      <c r="B56" s="281"/>
      <c r="C56" s="281"/>
      <c r="D56" s="281"/>
      <c r="E56" s="88"/>
      <c r="F56" s="85"/>
      <c r="G56" s="85"/>
      <c r="H56" s="147"/>
      <c r="I56" s="147"/>
      <c r="J56" s="85"/>
      <c r="K56" s="85"/>
      <c r="L56" s="147"/>
    </row>
    <row r="57" spans="1:12" s="49" customFormat="1" ht="60" customHeight="1">
      <c r="A57" s="51"/>
      <c r="B57" s="148"/>
      <c r="C57" s="268"/>
      <c r="D57" s="269"/>
      <c r="E57" s="269"/>
      <c r="F57" s="269"/>
      <c r="G57" s="269"/>
      <c r="H57" s="269"/>
      <c r="I57" s="269"/>
      <c r="J57" s="269"/>
      <c r="K57" s="269"/>
      <c r="L57" s="269"/>
    </row>
    <row r="58" spans="1:12" s="49" customFormat="1" ht="15" customHeight="1">
      <c r="A58" s="51"/>
      <c r="B58" s="51"/>
      <c r="C58" s="51"/>
      <c r="F58" s="52"/>
      <c r="G58" s="52"/>
      <c r="H58" s="53"/>
      <c r="J58" s="52"/>
      <c r="K58" s="52"/>
      <c r="L58" s="53"/>
    </row>
    <row r="59" spans="1:18" ht="15" customHeight="1">
      <c r="A59" s="286"/>
      <c r="B59" s="286"/>
      <c r="C59" s="286"/>
      <c r="D59" s="286"/>
      <c r="E59" s="286"/>
      <c r="F59" s="286"/>
      <c r="G59" s="286"/>
      <c r="H59" s="286"/>
      <c r="I59" s="286"/>
      <c r="J59" s="286"/>
      <c r="K59" s="286"/>
      <c r="L59" s="286"/>
      <c r="M59" s="286"/>
      <c r="N59" s="286"/>
      <c r="O59" s="286"/>
      <c r="P59" s="286"/>
      <c r="Q59" s="286"/>
      <c r="R59" s="286"/>
    </row>
    <row r="60" spans="1:18" ht="15" customHeight="1">
      <c r="A60" s="11"/>
      <c r="B60" s="11"/>
      <c r="C60" s="11"/>
      <c r="D60" s="11"/>
      <c r="E60" s="11"/>
      <c r="F60" s="11"/>
      <c r="G60" s="11"/>
      <c r="H60" s="11"/>
      <c r="I60" s="11"/>
      <c r="J60" s="11"/>
      <c r="K60" s="11"/>
      <c r="L60" s="11"/>
      <c r="M60" s="11"/>
      <c r="N60" s="11"/>
      <c r="O60" s="11"/>
      <c r="P60" s="92"/>
      <c r="Q60" s="92"/>
      <c r="R60" s="92"/>
    </row>
    <row r="61" spans="1:18" ht="15" customHeight="1">
      <c r="A61" s="268"/>
      <c r="B61" s="268"/>
      <c r="C61" s="268"/>
      <c r="D61" s="268"/>
      <c r="E61" s="268"/>
      <c r="F61" s="268"/>
      <c r="G61" s="268"/>
      <c r="H61" s="268"/>
      <c r="I61" s="268"/>
      <c r="J61" s="268"/>
      <c r="K61" s="268"/>
      <c r="L61" s="268"/>
      <c r="M61" s="14"/>
      <c r="N61" s="14"/>
      <c r="O61" s="14"/>
      <c r="P61" s="92"/>
      <c r="Q61" s="92"/>
      <c r="R61" s="92"/>
    </row>
    <row r="62" spans="1:18" ht="15" customHeight="1">
      <c r="A62" s="14"/>
      <c r="B62" s="14"/>
      <c r="C62" s="14"/>
      <c r="D62" s="14"/>
      <c r="E62" s="14"/>
      <c r="F62" s="14"/>
      <c r="G62" s="14"/>
      <c r="H62" s="14"/>
      <c r="I62" s="14"/>
      <c r="J62" s="14"/>
      <c r="K62" s="14"/>
      <c r="L62" s="14"/>
      <c r="M62" s="14"/>
      <c r="N62" s="14"/>
      <c r="O62" s="14"/>
      <c r="P62" s="2"/>
      <c r="Q62" s="2"/>
      <c r="R62" s="2"/>
    </row>
    <row r="63" spans="1:18" ht="15" customHeight="1">
      <c r="A63" s="3"/>
      <c r="B63" s="3"/>
      <c r="C63" s="3"/>
      <c r="D63" s="2"/>
      <c r="E63" s="2"/>
      <c r="F63" s="2"/>
      <c r="G63" s="2"/>
      <c r="H63" s="2"/>
      <c r="I63" s="2"/>
      <c r="J63" s="2"/>
      <c r="K63" s="2"/>
      <c r="L63" s="2"/>
      <c r="M63" s="2"/>
      <c r="N63" s="2"/>
      <c r="O63" s="31"/>
      <c r="P63" s="2"/>
      <c r="Q63" s="2"/>
      <c r="R63" s="2"/>
    </row>
    <row r="64" spans="1:18" ht="15" customHeight="1">
      <c r="A64" s="2"/>
      <c r="B64" s="2"/>
      <c r="C64" s="2"/>
      <c r="D64" s="2"/>
      <c r="E64" s="2"/>
      <c r="F64" s="2"/>
      <c r="G64" s="2"/>
      <c r="H64" s="2"/>
      <c r="I64" s="2"/>
      <c r="J64" s="2"/>
      <c r="K64" s="2"/>
      <c r="L64" s="2"/>
      <c r="M64" s="2"/>
      <c r="N64" s="2"/>
      <c r="O64" s="31"/>
      <c r="P64" s="2"/>
      <c r="Q64" s="2"/>
      <c r="R64" s="2"/>
    </row>
    <row r="65" spans="1:18" ht="15" customHeight="1">
      <c r="A65" s="268"/>
      <c r="B65" s="268"/>
      <c r="C65" s="268"/>
      <c r="D65" s="268"/>
      <c r="E65" s="268"/>
      <c r="F65" s="268"/>
      <c r="G65" s="268"/>
      <c r="H65" s="268"/>
      <c r="I65" s="268"/>
      <c r="J65" s="268"/>
      <c r="K65" s="268"/>
      <c r="L65" s="268"/>
      <c r="M65" s="14"/>
      <c r="N65" s="14"/>
      <c r="O65" s="14"/>
      <c r="P65" s="92"/>
      <c r="Q65" s="92"/>
      <c r="R65" s="92"/>
    </row>
    <row r="66" spans="3:7" ht="15" customHeight="1">
      <c r="C66" s="92"/>
      <c r="D66" s="92"/>
      <c r="F66" s="26"/>
      <c r="G66" s="26"/>
    </row>
    <row r="67" spans="1:18" ht="15" customHeight="1">
      <c r="A67" s="3"/>
      <c r="B67" s="3"/>
      <c r="C67" s="3"/>
      <c r="D67" s="3"/>
      <c r="E67" s="2"/>
      <c r="F67" s="2"/>
      <c r="G67" s="2"/>
      <c r="H67" s="2"/>
      <c r="I67" s="2"/>
      <c r="J67" s="2"/>
      <c r="K67" s="2"/>
      <c r="L67" s="2"/>
      <c r="M67" s="2"/>
      <c r="N67" s="2"/>
      <c r="O67" s="31"/>
      <c r="P67" s="2"/>
      <c r="Q67" s="2"/>
      <c r="R67" s="2"/>
    </row>
    <row r="68" spans="1:18" ht="15" customHeight="1">
      <c r="A68" s="2"/>
      <c r="B68" s="2"/>
      <c r="C68" s="2"/>
      <c r="D68" s="2"/>
      <c r="E68" s="2"/>
      <c r="F68" s="2"/>
      <c r="G68" s="2"/>
      <c r="H68" s="2"/>
      <c r="I68" s="2"/>
      <c r="J68" s="2"/>
      <c r="K68" s="2"/>
      <c r="L68" s="2"/>
      <c r="M68" s="2"/>
      <c r="N68" s="2"/>
      <c r="O68" s="31"/>
      <c r="P68" s="2"/>
      <c r="Q68" s="2"/>
      <c r="R68" s="2"/>
    </row>
    <row r="69" spans="1:18" ht="15" customHeight="1">
      <c r="A69" s="268"/>
      <c r="B69" s="268"/>
      <c r="C69" s="268"/>
      <c r="D69" s="268"/>
      <c r="E69" s="268"/>
      <c r="F69" s="268"/>
      <c r="G69" s="268"/>
      <c r="H69" s="268"/>
      <c r="I69" s="268"/>
      <c r="J69" s="268"/>
      <c r="K69" s="268"/>
      <c r="L69" s="268"/>
      <c r="M69" s="14"/>
      <c r="N69" s="14"/>
      <c r="O69" s="14"/>
      <c r="P69" s="92"/>
      <c r="Q69" s="92"/>
      <c r="R69" s="92"/>
    </row>
    <row r="70" spans="3:7" ht="15" customHeight="1">
      <c r="C70" s="92"/>
      <c r="D70" s="92"/>
      <c r="F70" s="26"/>
      <c r="G70" s="26"/>
    </row>
    <row r="71" spans="1:18" ht="15" customHeight="1">
      <c r="A71" s="3"/>
      <c r="B71" s="3"/>
      <c r="C71" s="3"/>
      <c r="D71" s="2"/>
      <c r="E71" s="2"/>
      <c r="F71" s="2"/>
      <c r="G71" s="2"/>
      <c r="H71" s="2"/>
      <c r="I71" s="2"/>
      <c r="J71" s="2"/>
      <c r="K71" s="2"/>
      <c r="L71" s="2"/>
      <c r="M71" s="2"/>
      <c r="N71" s="2"/>
      <c r="O71" s="2"/>
      <c r="P71" s="2"/>
      <c r="Q71" s="2"/>
      <c r="R71" s="2"/>
    </row>
    <row r="72" spans="1:18" ht="15" customHeight="1">
      <c r="A72" s="3"/>
      <c r="B72" s="3"/>
      <c r="C72" s="3"/>
      <c r="D72" s="2"/>
      <c r="E72" s="2"/>
      <c r="F72" s="2"/>
      <c r="G72" s="2"/>
      <c r="H72" s="2"/>
      <c r="I72" s="2"/>
      <c r="J72" s="2"/>
      <c r="K72" s="2"/>
      <c r="L72" s="2"/>
      <c r="M72" s="2"/>
      <c r="N72" s="2"/>
      <c r="O72" s="2"/>
      <c r="P72" s="2"/>
      <c r="Q72" s="2"/>
      <c r="R72" s="2"/>
    </row>
    <row r="73" spans="1:18" ht="15" customHeight="1">
      <c r="A73" s="285"/>
      <c r="B73" s="285"/>
      <c r="C73" s="285"/>
      <c r="D73" s="285"/>
      <c r="E73" s="285"/>
      <c r="F73" s="285"/>
      <c r="G73" s="285"/>
      <c r="H73" s="285"/>
      <c r="I73" s="285"/>
      <c r="J73" s="285"/>
      <c r="K73" s="285"/>
      <c r="L73" s="285"/>
      <c r="M73" s="92"/>
      <c r="N73" s="92"/>
      <c r="O73" s="92"/>
      <c r="P73" s="92"/>
      <c r="Q73" s="92"/>
      <c r="R73" s="92"/>
    </row>
    <row r="74" spans="1:18" ht="15" customHeight="1">
      <c r="A74" s="2"/>
      <c r="B74" s="2"/>
      <c r="C74" s="2"/>
      <c r="D74" s="2"/>
      <c r="E74" s="2"/>
      <c r="F74" s="2"/>
      <c r="G74" s="2"/>
      <c r="H74" s="2"/>
      <c r="I74" s="2"/>
      <c r="J74" s="2"/>
      <c r="K74" s="2"/>
      <c r="L74" s="2"/>
      <c r="M74" s="2"/>
      <c r="N74" s="2"/>
      <c r="O74" s="2"/>
      <c r="P74" s="2"/>
      <c r="Q74" s="2"/>
      <c r="R74" s="2"/>
    </row>
    <row r="75" spans="1:18" ht="15" customHeight="1">
      <c r="A75" s="285"/>
      <c r="B75" s="285"/>
      <c r="C75" s="285"/>
      <c r="D75" s="285"/>
      <c r="E75" s="285"/>
      <c r="F75" s="285"/>
      <c r="G75" s="285"/>
      <c r="H75" s="285"/>
      <c r="I75" s="285"/>
      <c r="J75" s="285"/>
      <c r="K75" s="285"/>
      <c r="L75" s="285"/>
      <c r="M75" s="14"/>
      <c r="N75" s="14"/>
      <c r="O75" s="14"/>
      <c r="P75" s="2"/>
      <c r="Q75" s="2"/>
      <c r="R75" s="2"/>
    </row>
    <row r="77" ht="15" customHeight="1">
      <c r="A77" s="3"/>
    </row>
    <row r="79" spans="1:12" ht="15" customHeight="1">
      <c r="A79" s="268"/>
      <c r="B79" s="268"/>
      <c r="C79" s="268"/>
      <c r="D79" s="268"/>
      <c r="E79" s="268"/>
      <c r="F79" s="268"/>
      <c r="G79" s="268"/>
      <c r="H79" s="268"/>
      <c r="I79" s="268"/>
      <c r="J79" s="268"/>
      <c r="K79" s="268"/>
      <c r="L79" s="268"/>
    </row>
    <row r="80" spans="3:20" s="2" customFormat="1" ht="15" customHeight="1">
      <c r="C80" s="18"/>
      <c r="D80" s="18"/>
      <c r="E80" s="18"/>
      <c r="F80" s="18"/>
      <c r="G80" s="18"/>
      <c r="H80" s="18"/>
      <c r="I80" s="18"/>
      <c r="J80" s="18"/>
      <c r="K80" s="18"/>
      <c r="L80" s="18"/>
      <c r="M80" s="18"/>
      <c r="N80" s="18"/>
      <c r="O80" s="18"/>
      <c r="P80" s="18"/>
      <c r="Q80" s="18"/>
      <c r="R80" s="18"/>
      <c r="S80" s="18"/>
      <c r="T80" s="18"/>
    </row>
    <row r="81" spans="3:20" s="2" customFormat="1" ht="15" customHeight="1">
      <c r="C81" s="18"/>
      <c r="D81" s="18"/>
      <c r="E81" s="18"/>
      <c r="F81" s="18"/>
      <c r="G81" s="18"/>
      <c r="H81" s="18"/>
      <c r="I81" s="18"/>
      <c r="J81" s="18"/>
      <c r="K81" s="18"/>
      <c r="L81" s="18"/>
      <c r="M81" s="18"/>
      <c r="N81" s="18"/>
      <c r="O81" s="18"/>
      <c r="P81" s="18"/>
      <c r="Q81" s="18"/>
      <c r="R81" s="18"/>
      <c r="S81" s="18"/>
      <c r="T81" s="18"/>
    </row>
    <row r="82" spans="10:11" s="2" customFormat="1" ht="15" customHeight="1">
      <c r="J82" s="47"/>
      <c r="K82" s="47"/>
    </row>
    <row r="83" spans="10:11" s="2" customFormat="1" ht="15" customHeight="1">
      <c r="J83" s="47"/>
      <c r="K83" s="47"/>
    </row>
    <row r="84" spans="1:11" s="2" customFormat="1" ht="15" customHeight="1">
      <c r="A84" s="3"/>
      <c r="B84" s="3"/>
      <c r="J84" s="3"/>
      <c r="K84" s="3"/>
    </row>
    <row r="85" spans="2:11" s="2" customFormat="1" ht="15" customHeight="1">
      <c r="B85" s="3"/>
      <c r="C85" s="3"/>
      <c r="J85" s="3"/>
      <c r="K85" s="3"/>
    </row>
    <row r="86" s="2" customFormat="1" ht="15" customHeight="1">
      <c r="B86" s="3"/>
    </row>
  </sheetData>
  <sheetProtection/>
  <mergeCells count="42">
    <mergeCell ref="A34:D34"/>
    <mergeCell ref="A23:D23"/>
    <mergeCell ref="A38:D38"/>
    <mergeCell ref="A28:E28"/>
    <mergeCell ref="A33:D33"/>
    <mergeCell ref="A32:D32"/>
    <mergeCell ref="A1:L1"/>
    <mergeCell ref="A2:L2"/>
    <mergeCell ref="A3:L3"/>
    <mergeCell ref="A5:L5"/>
    <mergeCell ref="A21:D21"/>
    <mergeCell ref="A30:D30"/>
    <mergeCell ref="A24:D24"/>
    <mergeCell ref="A7:L7"/>
    <mergeCell ref="A26:D26"/>
    <mergeCell ref="A19:D19"/>
    <mergeCell ref="A79:L79"/>
    <mergeCell ref="A44:D44"/>
    <mergeCell ref="A75:L75"/>
    <mergeCell ref="A73:L73"/>
    <mergeCell ref="A59:R59"/>
    <mergeCell ref="J12:L12"/>
    <mergeCell ref="A18:D18"/>
    <mergeCell ref="C39:D39"/>
    <mergeCell ref="D52:L52"/>
    <mergeCell ref="C40:D40"/>
    <mergeCell ref="F11:L11"/>
    <mergeCell ref="A29:D29"/>
    <mergeCell ref="A54:L54"/>
    <mergeCell ref="D49:L49"/>
    <mergeCell ref="B45:D45"/>
    <mergeCell ref="A56:D56"/>
    <mergeCell ref="F12:H12"/>
    <mergeCell ref="A25:D25"/>
    <mergeCell ref="B46:D46"/>
    <mergeCell ref="A35:D35"/>
    <mergeCell ref="C57:L57"/>
    <mergeCell ref="D48:L48"/>
    <mergeCell ref="A42:D42"/>
    <mergeCell ref="A61:L61"/>
    <mergeCell ref="A65:L65"/>
    <mergeCell ref="A69:L69"/>
  </mergeCells>
  <printOptions horizontalCentered="1"/>
  <pageMargins left="0.5118110236220472" right="0.5118110236220472" top="0.7480314960629921" bottom="0.7480314960629921" header="0.5118110236220472" footer="0.2362204724409449"/>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77"/>
  <sheetViews>
    <sheetView showGridLines="0" tabSelected="1" view="pageBreakPreview" zoomScaleSheetLayoutView="100" zoomScalePageLayoutView="0" workbookViewId="0" topLeftCell="A1">
      <selection activeCell="B39" sqref="B39"/>
    </sheetView>
  </sheetViews>
  <sheetFormatPr defaultColWidth="9.140625" defaultRowHeight="15" customHeight="1"/>
  <cols>
    <col min="1" max="1" width="2.7109375" style="2" customWidth="1"/>
    <col min="2" max="2" width="43.28125" style="2" customWidth="1"/>
    <col min="3" max="3" width="16.7109375" style="2" customWidth="1"/>
    <col min="4" max="4" width="4.421875" style="2" customWidth="1"/>
    <col min="5" max="5" width="16.7109375" style="2" customWidth="1"/>
    <col min="6" max="6" width="3.8515625" style="2" customWidth="1"/>
    <col min="7" max="7" width="16.7109375" style="2" customWidth="1"/>
    <col min="8" max="9" width="9.140625" style="2" customWidth="1"/>
    <col min="10" max="10" width="0" style="2" hidden="1" customWidth="1"/>
    <col min="11" max="16384" width="9.140625" style="2" customWidth="1"/>
  </cols>
  <sheetData>
    <row r="1" spans="1:2" ht="15" customHeight="1">
      <c r="A1" s="3" t="s">
        <v>268</v>
      </c>
      <c r="B1" s="3"/>
    </row>
    <row r="3" spans="3:7" ht="15" customHeight="1">
      <c r="C3" s="56"/>
      <c r="D3" s="7"/>
      <c r="E3" s="56"/>
      <c r="G3" s="56"/>
    </row>
    <row r="4" spans="3:7" ht="15" customHeight="1">
      <c r="C4" s="135" t="s">
        <v>321</v>
      </c>
      <c r="D4" s="7"/>
      <c r="E4" s="135" t="s">
        <v>156</v>
      </c>
      <c r="G4" s="135" t="s">
        <v>345</v>
      </c>
    </row>
    <row r="5" spans="3:7" ht="15" customHeight="1">
      <c r="C5" s="6" t="s">
        <v>2</v>
      </c>
      <c r="D5" s="6"/>
      <c r="E5" s="6" t="s">
        <v>2</v>
      </c>
      <c r="G5" s="6" t="s">
        <v>2</v>
      </c>
    </row>
    <row r="6" spans="3:7" ht="15" customHeight="1">
      <c r="C6" s="6" t="s">
        <v>10</v>
      </c>
      <c r="D6" s="6"/>
      <c r="E6" s="6" t="s">
        <v>261</v>
      </c>
      <c r="G6" s="6" t="s">
        <v>261</v>
      </c>
    </row>
    <row r="7" spans="1:7" ht="15" customHeight="1">
      <c r="A7" s="3" t="s">
        <v>87</v>
      </c>
      <c r="B7" s="3"/>
      <c r="C7" s="23"/>
      <c r="D7" s="31"/>
      <c r="E7" s="23"/>
      <c r="G7" s="23"/>
    </row>
    <row r="8" spans="2:7" ht="15" customHeight="1">
      <c r="B8" s="2" t="s">
        <v>12</v>
      </c>
      <c r="C8" s="23">
        <v>641276</v>
      </c>
      <c r="D8" s="31"/>
      <c r="E8" s="23">
        <f>269963+370881-44</f>
        <v>640800</v>
      </c>
      <c r="G8" s="23">
        <v>655244</v>
      </c>
    </row>
    <row r="9" spans="2:7" ht="15" customHeight="1">
      <c r="B9" s="2" t="s">
        <v>50</v>
      </c>
      <c r="C9" s="23">
        <v>275288</v>
      </c>
      <c r="D9" s="31"/>
      <c r="E9" s="23">
        <v>201918</v>
      </c>
      <c r="G9" s="23">
        <v>125376</v>
      </c>
    </row>
    <row r="10" spans="2:7" ht="15" customHeight="1" hidden="1">
      <c r="B10" s="2" t="s">
        <v>120</v>
      </c>
      <c r="C10" s="23"/>
      <c r="D10" s="31"/>
      <c r="E10" s="23"/>
      <c r="G10" s="23"/>
    </row>
    <row r="11" spans="2:7" ht="15" customHeight="1" hidden="1">
      <c r="B11" s="2" t="s">
        <v>44</v>
      </c>
      <c r="C11" s="23">
        <v>0</v>
      </c>
      <c r="D11" s="31"/>
      <c r="E11" s="23">
        <v>0</v>
      </c>
      <c r="F11" s="25"/>
      <c r="G11" s="23">
        <v>0</v>
      </c>
    </row>
    <row r="12" spans="2:7" ht="15" customHeight="1">
      <c r="B12" s="2" t="s">
        <v>138</v>
      </c>
      <c r="C12" s="23">
        <v>599</v>
      </c>
      <c r="D12" s="31"/>
      <c r="E12" s="23">
        <v>599</v>
      </c>
      <c r="F12" s="25"/>
      <c r="G12" s="23">
        <v>708</v>
      </c>
    </row>
    <row r="13" spans="1:7" ht="15" customHeight="1" thickBot="1">
      <c r="A13" s="3" t="s">
        <v>88</v>
      </c>
      <c r="B13" s="3"/>
      <c r="C13" s="28">
        <f>SUM(C8:C12)</f>
        <v>917163</v>
      </c>
      <c r="D13" s="31"/>
      <c r="E13" s="28">
        <f>SUM(E8:E12)</f>
        <v>843317</v>
      </c>
      <c r="G13" s="28">
        <f>SUM(G8:G12)</f>
        <v>781328</v>
      </c>
    </row>
    <row r="14" spans="2:7" ht="15" customHeight="1">
      <c r="B14" s="3"/>
      <c r="C14" s="23"/>
      <c r="D14" s="31"/>
      <c r="E14" s="23"/>
      <c r="G14" s="23"/>
    </row>
    <row r="15" spans="2:7" ht="15" customHeight="1">
      <c r="B15" s="82" t="s">
        <v>13</v>
      </c>
      <c r="C15" s="22">
        <v>14281</v>
      </c>
      <c r="D15" s="29"/>
      <c r="E15" s="22">
        <v>27347</v>
      </c>
      <c r="G15" s="22">
        <v>39654</v>
      </c>
    </row>
    <row r="16" spans="2:7" ht="15" customHeight="1">
      <c r="B16" s="82" t="s">
        <v>30</v>
      </c>
      <c r="C16" s="22">
        <v>47490</v>
      </c>
      <c r="D16" s="29"/>
      <c r="E16" s="22">
        <f>52681-505</f>
        <v>52176</v>
      </c>
      <c r="G16" s="22">
        <v>32589</v>
      </c>
    </row>
    <row r="17" spans="2:7" ht="15" customHeight="1">
      <c r="B17" s="82" t="s">
        <v>68</v>
      </c>
      <c r="C17" s="22">
        <v>130568</v>
      </c>
      <c r="D17" s="29"/>
      <c r="E17" s="22">
        <v>19923</v>
      </c>
      <c r="G17" s="22">
        <v>59167</v>
      </c>
    </row>
    <row r="18" spans="1:7" ht="15" customHeight="1" thickBot="1">
      <c r="A18" s="3" t="s">
        <v>89</v>
      </c>
      <c r="C18" s="28">
        <f>SUM(C15:C17)</f>
        <v>192339</v>
      </c>
      <c r="D18" s="29"/>
      <c r="E18" s="28">
        <f>SUM(E15:E17)</f>
        <v>99446</v>
      </c>
      <c r="G18" s="28">
        <f>SUM(G15:G17)</f>
        <v>131410</v>
      </c>
    </row>
    <row r="19" spans="1:7" ht="30" customHeight="1" thickBot="1">
      <c r="A19" s="3" t="s">
        <v>90</v>
      </c>
      <c r="C19" s="67">
        <f>C18+C13</f>
        <v>1109502</v>
      </c>
      <c r="E19" s="67">
        <f>E18+E13</f>
        <v>942763</v>
      </c>
      <c r="G19" s="67">
        <f>G18+G13</f>
        <v>912738</v>
      </c>
    </row>
    <row r="20" ht="15" customHeight="1" thickTop="1"/>
    <row r="21" ht="15" customHeight="1">
      <c r="A21" s="3" t="s">
        <v>91</v>
      </c>
    </row>
    <row r="22" spans="2:7" ht="15" customHeight="1">
      <c r="B22" s="82" t="s">
        <v>9</v>
      </c>
      <c r="C22" s="23">
        <v>244215</v>
      </c>
      <c r="D22" s="31"/>
      <c r="E22" s="23">
        <v>243893</v>
      </c>
      <c r="G22" s="23">
        <v>121911</v>
      </c>
    </row>
    <row r="23" spans="2:7" ht="15" customHeight="1">
      <c r="B23" s="82" t="s">
        <v>115</v>
      </c>
      <c r="C23" s="23">
        <v>14599</v>
      </c>
      <c r="D23" s="31"/>
      <c r="E23" s="23">
        <v>13809</v>
      </c>
      <c r="G23" s="23">
        <v>135548</v>
      </c>
    </row>
    <row r="24" spans="2:7" ht="15" customHeight="1">
      <c r="B24" s="82" t="s">
        <v>146</v>
      </c>
      <c r="C24" s="23">
        <v>7833</v>
      </c>
      <c r="D24" s="31"/>
      <c r="E24" s="23">
        <v>7965</v>
      </c>
      <c r="G24" s="23">
        <v>0</v>
      </c>
    </row>
    <row r="25" spans="2:7" ht="15" customHeight="1">
      <c r="B25" s="82" t="s">
        <v>163</v>
      </c>
      <c r="C25" s="23">
        <v>26245</v>
      </c>
      <c r="D25" s="31"/>
      <c r="E25" s="23">
        <v>26126</v>
      </c>
      <c r="G25" s="23">
        <v>0</v>
      </c>
    </row>
    <row r="26" spans="2:7" s="227" customFormat="1" ht="15" customHeight="1">
      <c r="B26" s="242" t="s">
        <v>92</v>
      </c>
      <c r="C26" s="229">
        <v>220489</v>
      </c>
      <c r="D26" s="243"/>
      <c r="E26" s="229">
        <v>162103</v>
      </c>
      <c r="F26" s="243"/>
      <c r="G26" s="229">
        <v>142033</v>
      </c>
    </row>
    <row r="27" spans="1:7" s="227" customFormat="1" ht="30" customHeight="1">
      <c r="A27" s="304" t="s">
        <v>125</v>
      </c>
      <c r="B27" s="289"/>
      <c r="C27" s="244">
        <f>SUM(C22:C26)</f>
        <v>513381</v>
      </c>
      <c r="D27" s="243"/>
      <c r="E27" s="244">
        <f>SUM(E22:E26)</f>
        <v>453896</v>
      </c>
      <c r="F27" s="245"/>
      <c r="G27" s="244">
        <f>SUM(G22:G26)</f>
        <v>399492</v>
      </c>
    </row>
    <row r="28" spans="1:7" s="227" customFormat="1" ht="15" customHeight="1">
      <c r="A28" s="246" t="s">
        <v>412</v>
      </c>
      <c r="C28" s="229">
        <v>169268</v>
      </c>
      <c r="D28" s="243"/>
      <c r="E28" s="229">
        <v>152641</v>
      </c>
      <c r="F28" s="245"/>
      <c r="G28" s="229">
        <v>156914</v>
      </c>
    </row>
    <row r="29" spans="1:7" s="227" customFormat="1" ht="15" customHeight="1" thickBot="1">
      <c r="A29" s="246" t="s">
        <v>93</v>
      </c>
      <c r="C29" s="247">
        <f>SUM(C27:C28)</f>
        <v>682649</v>
      </c>
      <c r="D29" s="243"/>
      <c r="E29" s="247">
        <f>SUM(E27:E28)</f>
        <v>606537</v>
      </c>
      <c r="F29" s="245"/>
      <c r="G29" s="247">
        <f>SUM(G27:G28)</f>
        <v>556406</v>
      </c>
    </row>
    <row r="30" spans="1:10" s="227" customFormat="1" ht="15" customHeight="1">
      <c r="A30" s="246"/>
      <c r="C30" s="229"/>
      <c r="D30" s="243"/>
      <c r="E30" s="229"/>
      <c r="F30" s="245"/>
      <c r="G30" s="229"/>
      <c r="J30" s="227">
        <v>-3942</v>
      </c>
    </row>
    <row r="31" spans="1:7" s="227" customFormat="1" ht="15" customHeight="1">
      <c r="A31" s="246" t="s">
        <v>94</v>
      </c>
      <c r="C31" s="229"/>
      <c r="D31" s="243"/>
      <c r="E31" s="229"/>
      <c r="F31" s="245"/>
      <c r="G31" s="229"/>
    </row>
    <row r="32" spans="1:7" s="227" customFormat="1" ht="15" customHeight="1">
      <c r="A32" s="246"/>
      <c r="B32" s="227" t="s">
        <v>45</v>
      </c>
      <c r="C32" s="229">
        <v>113316</v>
      </c>
      <c r="D32" s="243"/>
      <c r="E32" s="229">
        <v>116273</v>
      </c>
      <c r="F32" s="245"/>
      <c r="G32" s="229">
        <v>119508</v>
      </c>
    </row>
    <row r="33" spans="1:10" s="227" customFormat="1" ht="15" customHeight="1">
      <c r="A33" s="246"/>
      <c r="B33" s="242" t="s">
        <v>110</v>
      </c>
      <c r="C33" s="229">
        <v>166276</v>
      </c>
      <c r="D33" s="243"/>
      <c r="E33" s="229">
        <v>95254</v>
      </c>
      <c r="F33" s="245"/>
      <c r="G33" s="229">
        <v>16802</v>
      </c>
      <c r="J33" s="227">
        <v>-5369</v>
      </c>
    </row>
    <row r="34" spans="1:7" s="227" customFormat="1" ht="15" customHeight="1">
      <c r="A34" s="246"/>
      <c r="B34" s="227" t="s">
        <v>121</v>
      </c>
      <c r="C34" s="229">
        <v>26364</v>
      </c>
      <c r="D34" s="243"/>
      <c r="E34" s="229">
        <v>54377</v>
      </c>
      <c r="F34" s="245"/>
      <c r="G34" s="229">
        <v>77636</v>
      </c>
    </row>
    <row r="35" spans="1:7" s="227" customFormat="1" ht="15" customHeight="1" thickBot="1">
      <c r="A35" s="246" t="s">
        <v>95</v>
      </c>
      <c r="C35" s="247">
        <f>SUM(C32:C34)</f>
        <v>305956</v>
      </c>
      <c r="D35" s="243"/>
      <c r="E35" s="247">
        <f>SUM(E32:E34)</f>
        <v>265904</v>
      </c>
      <c r="F35" s="245"/>
      <c r="G35" s="247">
        <f>SUM(G32:G34)</f>
        <v>213946</v>
      </c>
    </row>
    <row r="36" spans="1:7" s="227" customFormat="1" ht="15" customHeight="1">
      <c r="A36" s="246"/>
      <c r="C36" s="229"/>
      <c r="D36" s="243"/>
      <c r="E36" s="229"/>
      <c r="F36" s="245"/>
      <c r="G36" s="229"/>
    </row>
    <row r="37" spans="1:7" s="227" customFormat="1" ht="15" customHeight="1">
      <c r="A37" s="246" t="s">
        <v>8</v>
      </c>
      <c r="B37" s="246"/>
      <c r="C37" s="248"/>
      <c r="D37" s="249"/>
      <c r="E37" s="248"/>
      <c r="F37" s="245"/>
      <c r="G37" s="248"/>
    </row>
    <row r="38" spans="1:7" s="227" customFormat="1" ht="15" customHeight="1">
      <c r="A38" s="246"/>
      <c r="B38" s="242" t="s">
        <v>316</v>
      </c>
      <c r="C38" s="248">
        <v>110098</v>
      </c>
      <c r="D38" s="249"/>
      <c r="E38" s="248">
        <f>60192+1692</f>
        <v>61884</v>
      </c>
      <c r="F38" s="245"/>
      <c r="G38" s="248">
        <f>138040</f>
        <v>138040</v>
      </c>
    </row>
    <row r="39" spans="1:7" s="227" customFormat="1" ht="15" customHeight="1">
      <c r="A39" s="246"/>
      <c r="B39" s="242" t="s">
        <v>110</v>
      </c>
      <c r="C39" s="248">
        <v>0</v>
      </c>
      <c r="D39" s="249"/>
      <c r="E39" s="248">
        <v>1979</v>
      </c>
      <c r="F39" s="245"/>
      <c r="G39" s="248">
        <v>1857</v>
      </c>
    </row>
    <row r="40" spans="2:7" ht="15" customHeight="1">
      <c r="B40" s="82" t="s">
        <v>116</v>
      </c>
      <c r="C40" s="22">
        <v>10799</v>
      </c>
      <c r="D40" s="29"/>
      <c r="E40" s="22">
        <v>6459</v>
      </c>
      <c r="F40" s="25"/>
      <c r="G40" s="22">
        <v>2489</v>
      </c>
    </row>
    <row r="41" spans="1:7" ht="15" customHeight="1">
      <c r="A41" s="3" t="s">
        <v>137</v>
      </c>
      <c r="C41" s="68">
        <f>SUM(C38:C40)</f>
        <v>120897</v>
      </c>
      <c r="D41" s="29"/>
      <c r="E41" s="68">
        <f>SUM(E38:E40)</f>
        <v>70322</v>
      </c>
      <c r="F41" s="25"/>
      <c r="G41" s="68">
        <f>SUM(G38:G40)</f>
        <v>142386</v>
      </c>
    </row>
    <row r="42" spans="1:7" ht="15" customHeight="1" thickBot="1">
      <c r="A42" s="3" t="s">
        <v>96</v>
      </c>
      <c r="C42" s="28">
        <f>C41+C35</f>
        <v>426853</v>
      </c>
      <c r="D42" s="31"/>
      <c r="E42" s="28">
        <f>E41+E35</f>
        <v>336226</v>
      </c>
      <c r="F42" s="25"/>
      <c r="G42" s="28">
        <f>G41+G35</f>
        <v>356332</v>
      </c>
    </row>
    <row r="43" spans="1:7" ht="30" customHeight="1" thickBot="1">
      <c r="A43" s="3" t="s">
        <v>97</v>
      </c>
      <c r="C43" s="94">
        <f>C42+C29</f>
        <v>1109502</v>
      </c>
      <c r="D43" s="31"/>
      <c r="E43" s="94">
        <f>E42+E29</f>
        <v>942763</v>
      </c>
      <c r="F43" s="25"/>
      <c r="G43" s="94">
        <f>G42+G29</f>
        <v>912738</v>
      </c>
    </row>
    <row r="44" spans="3:8" ht="15" customHeight="1" thickTop="1">
      <c r="C44" s="266">
        <f>C19-C43</f>
        <v>0</v>
      </c>
      <c r="D44" s="267"/>
      <c r="E44" s="266">
        <f>E19-E43</f>
        <v>0</v>
      </c>
      <c r="F44" s="267"/>
      <c r="G44" s="266">
        <f>G19-G43</f>
        <v>0</v>
      </c>
      <c r="H44" s="213"/>
    </row>
    <row r="45" spans="1:12" ht="15" customHeight="1">
      <c r="A45" s="83" t="s">
        <v>103</v>
      </c>
      <c r="B45" s="78"/>
      <c r="C45" s="199">
        <f>C27/C54</f>
        <v>1.0510840857441188</v>
      </c>
      <c r="D45" s="78"/>
      <c r="E45" s="199">
        <v>0.93</v>
      </c>
      <c r="F45" s="95"/>
      <c r="G45" s="199">
        <v>0.93</v>
      </c>
      <c r="H45" s="95"/>
      <c r="I45" s="95"/>
      <c r="J45" s="95"/>
      <c r="K45" s="95"/>
      <c r="L45" s="95"/>
    </row>
    <row r="46" spans="1:12" ht="15" customHeight="1">
      <c r="A46" s="83"/>
      <c r="B46" s="78"/>
      <c r="C46" s="199"/>
      <c r="D46" s="78"/>
      <c r="E46" s="199"/>
      <c r="F46" s="95"/>
      <c r="G46" s="199"/>
      <c r="H46" s="95"/>
      <c r="I46" s="95"/>
      <c r="J46" s="95"/>
      <c r="K46" s="95"/>
      <c r="L46" s="95"/>
    </row>
    <row r="47" spans="1:12" ht="15" customHeight="1">
      <c r="A47" s="297" t="s">
        <v>310</v>
      </c>
      <c r="B47" s="280"/>
      <c r="C47" s="78"/>
      <c r="D47" s="78"/>
      <c r="E47" s="78"/>
      <c r="F47" s="95"/>
      <c r="G47" s="78"/>
      <c r="H47" s="95"/>
      <c r="I47" s="95"/>
      <c r="J47" s="95"/>
      <c r="K47" s="95"/>
      <c r="L47" s="95"/>
    </row>
    <row r="48" spans="1:12" ht="30.75" customHeight="1">
      <c r="A48" s="60" t="s">
        <v>309</v>
      </c>
      <c r="B48" s="297" t="s">
        <v>411</v>
      </c>
      <c r="C48" s="297"/>
      <c r="D48" s="297"/>
      <c r="E48" s="297"/>
      <c r="F48" s="306"/>
      <c r="G48" s="306"/>
      <c r="H48" s="95"/>
      <c r="I48" s="95"/>
      <c r="J48" s="95"/>
      <c r="K48" s="95"/>
      <c r="L48" s="95"/>
    </row>
    <row r="49" spans="1:12" ht="15" customHeight="1">
      <c r="A49" s="83"/>
      <c r="B49" s="78"/>
      <c r="C49" s="78"/>
      <c r="D49" s="78"/>
      <c r="E49" s="78"/>
      <c r="F49" s="95"/>
      <c r="G49" s="78"/>
      <c r="H49" s="95"/>
      <c r="I49" s="95"/>
      <c r="J49" s="95"/>
      <c r="K49" s="95"/>
      <c r="L49" s="95"/>
    </row>
    <row r="50" spans="1:10" ht="45" customHeight="1">
      <c r="A50" s="305" t="s">
        <v>279</v>
      </c>
      <c r="B50" s="305"/>
      <c r="C50" s="305"/>
      <c r="D50" s="305"/>
      <c r="E50" s="305"/>
      <c r="F50" s="306"/>
      <c r="G50" s="306"/>
      <c r="H50" s="96"/>
      <c r="I50" s="96"/>
      <c r="J50" s="96"/>
    </row>
    <row r="51" spans="3:7" ht="15" customHeight="1">
      <c r="C51" s="31"/>
      <c r="D51" s="31"/>
      <c r="E51" s="31"/>
      <c r="G51" s="31"/>
    </row>
    <row r="52" spans="3:7" ht="15" customHeight="1">
      <c r="C52" s="54"/>
      <c r="D52" s="31"/>
      <c r="E52" s="54"/>
      <c r="G52" s="54"/>
    </row>
    <row r="53" spans="3:7" ht="15" customHeight="1">
      <c r="C53" s="31"/>
      <c r="D53" s="31"/>
      <c r="E53" s="31"/>
      <c r="G53" s="31"/>
    </row>
    <row r="54" spans="3:7" ht="15" customHeight="1" hidden="1">
      <c r="C54" s="31">
        <f>'Notes (Pursuant to Bursa Malay)'!M129</f>
        <v>488430</v>
      </c>
      <c r="D54" s="31"/>
      <c r="E54" s="31">
        <f>'Notes (Pursuant to Bursa Malay)'!O130</f>
        <v>0</v>
      </c>
      <c r="G54" s="31">
        <f>'Notes (Pursuant to Bursa Malay)'!Q130</f>
        <v>0</v>
      </c>
    </row>
    <row r="55" spans="3:7" ht="15" customHeight="1">
      <c r="C55" s="31"/>
      <c r="D55" s="31"/>
      <c r="E55" s="31"/>
      <c r="G55" s="31"/>
    </row>
    <row r="56" spans="3:7" ht="15" customHeight="1">
      <c r="C56" s="31"/>
      <c r="D56" s="31"/>
      <c r="E56" s="31"/>
      <c r="G56" s="31"/>
    </row>
    <row r="57" spans="3:7" ht="15" customHeight="1">
      <c r="C57" s="31"/>
      <c r="D57" s="31"/>
      <c r="E57" s="31"/>
      <c r="G57" s="31"/>
    </row>
    <row r="58" spans="3:7" ht="15" customHeight="1">
      <c r="C58" s="31"/>
      <c r="D58" s="31"/>
      <c r="E58" s="31"/>
      <c r="G58" s="31"/>
    </row>
    <row r="59" spans="3:7" ht="15" customHeight="1">
      <c r="C59" s="31"/>
      <c r="D59" s="31"/>
      <c r="E59" s="31"/>
      <c r="G59" s="31"/>
    </row>
    <row r="60" spans="3:7" ht="15" customHeight="1">
      <c r="C60" s="31"/>
      <c r="D60" s="31"/>
      <c r="E60" s="31"/>
      <c r="G60" s="31"/>
    </row>
    <row r="61" spans="3:7" ht="15" customHeight="1">
      <c r="C61" s="31"/>
      <c r="D61" s="31"/>
      <c r="E61" s="31"/>
      <c r="G61" s="31"/>
    </row>
    <row r="62" spans="3:7" ht="15" customHeight="1">
      <c r="C62" s="31"/>
      <c r="D62" s="31"/>
      <c r="E62" s="31"/>
      <c r="G62" s="31"/>
    </row>
    <row r="63" spans="3:7" ht="15" customHeight="1">
      <c r="C63" s="31"/>
      <c r="D63" s="31"/>
      <c r="E63" s="31"/>
      <c r="G63" s="31"/>
    </row>
    <row r="64" spans="3:7" ht="15" customHeight="1">
      <c r="C64" s="31"/>
      <c r="D64" s="31"/>
      <c r="E64" s="31"/>
      <c r="G64" s="31"/>
    </row>
    <row r="65" spans="3:7" ht="15" customHeight="1">
      <c r="C65" s="31"/>
      <c r="D65" s="31"/>
      <c r="E65" s="31"/>
      <c r="G65" s="31"/>
    </row>
    <row r="66" spans="3:7" ht="15" customHeight="1">
      <c r="C66" s="31"/>
      <c r="D66" s="31"/>
      <c r="E66" s="31"/>
      <c r="G66" s="31"/>
    </row>
    <row r="67" spans="3:7" ht="15" customHeight="1">
      <c r="C67" s="31"/>
      <c r="D67" s="31"/>
      <c r="E67" s="31"/>
      <c r="G67" s="31"/>
    </row>
    <row r="68" spans="3:7" ht="15" customHeight="1">
      <c r="C68" s="31"/>
      <c r="D68" s="31"/>
      <c r="E68" s="31"/>
      <c r="G68" s="31"/>
    </row>
    <row r="69" spans="3:7" ht="15" customHeight="1">
      <c r="C69" s="31"/>
      <c r="D69" s="31"/>
      <c r="E69" s="31"/>
      <c r="G69" s="31"/>
    </row>
    <row r="70" spans="3:7" ht="15" customHeight="1">
      <c r="C70" s="31"/>
      <c r="D70" s="31"/>
      <c r="E70" s="31"/>
      <c r="G70" s="31"/>
    </row>
    <row r="71" spans="3:7" ht="15" customHeight="1">
      <c r="C71" s="31"/>
      <c r="D71" s="31"/>
      <c r="E71" s="31"/>
      <c r="G71" s="31"/>
    </row>
    <row r="72" spans="3:7" ht="15" customHeight="1">
      <c r="C72" s="31"/>
      <c r="D72" s="31"/>
      <c r="E72" s="31"/>
      <c r="G72" s="31"/>
    </row>
    <row r="73" spans="3:7" ht="15" customHeight="1">
      <c r="C73" s="31"/>
      <c r="D73" s="31"/>
      <c r="E73" s="31"/>
      <c r="G73" s="31"/>
    </row>
    <row r="74" spans="3:7" ht="15" customHeight="1">
      <c r="C74" s="31"/>
      <c r="D74" s="31"/>
      <c r="E74" s="31"/>
      <c r="G74" s="31"/>
    </row>
    <row r="75" spans="3:7" ht="15" customHeight="1">
      <c r="C75" s="31"/>
      <c r="D75" s="31"/>
      <c r="E75" s="31"/>
      <c r="G75" s="31"/>
    </row>
    <row r="76" spans="3:7" ht="15" customHeight="1">
      <c r="C76" s="31"/>
      <c r="D76" s="31"/>
      <c r="E76" s="31"/>
      <c r="G76" s="31"/>
    </row>
    <row r="77" spans="3:7" ht="15" customHeight="1">
      <c r="C77" s="31"/>
      <c r="D77" s="31"/>
      <c r="E77" s="31"/>
      <c r="G77" s="31"/>
    </row>
  </sheetData>
  <sheetProtection/>
  <mergeCells count="4">
    <mergeCell ref="A27:B27"/>
    <mergeCell ref="A47:B47"/>
    <mergeCell ref="A50:G50"/>
    <mergeCell ref="B48:G48"/>
  </mergeCells>
  <printOptions horizontalCentered="1"/>
  <pageMargins left="0.5" right="0.28" top="0.75" bottom="0.5" header="0.5" footer="0.25"/>
  <pageSetup fitToHeight="1" fitToWidth="1" horizontalDpi="600" verticalDpi="600" orientation="portrait" paperSize="9" scale="92"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4"/>
  <sheetViews>
    <sheetView view="pageBreakPreview" zoomScaleNormal="87" zoomScaleSheetLayoutView="100" zoomScalePageLayoutView="0" workbookViewId="0" topLeftCell="A1">
      <selection activeCell="A20" sqref="A20"/>
    </sheetView>
  </sheetViews>
  <sheetFormatPr defaultColWidth="9.140625" defaultRowHeight="15" customHeight="1"/>
  <cols>
    <col min="1" max="1" width="37.28125" style="97" customWidth="1"/>
    <col min="2" max="2" width="16.57421875" style="97" customWidth="1"/>
    <col min="3" max="3" width="2.28125" style="97" customWidth="1"/>
    <col min="4" max="4" width="16.57421875" style="97" customWidth="1"/>
    <col min="5" max="5" width="1.1484375" style="97" customWidth="1"/>
    <col min="6" max="6" width="0.9921875" style="97" hidden="1" customWidth="1"/>
    <col min="7" max="7" width="15.28125" style="97" customWidth="1"/>
    <col min="8" max="8" width="1.8515625" style="97" customWidth="1"/>
    <col min="9" max="9" width="14.28125" style="97" customWidth="1"/>
    <col min="10" max="11" width="2.28125" style="97" customWidth="1"/>
    <col min="12" max="12" width="15.00390625" style="97" customWidth="1"/>
    <col min="13" max="13" width="1.28515625" style="97" customWidth="1"/>
    <col min="14" max="14" width="14.7109375" style="97" customWidth="1"/>
    <col min="15" max="15" width="1.28515625" style="97" customWidth="1"/>
    <col min="16" max="16" width="17.28125" style="97" customWidth="1"/>
    <col min="17" max="17" width="1.1484375" style="97" customWidth="1"/>
    <col min="18" max="18" width="13.7109375" style="97" customWidth="1"/>
    <col min="19" max="19" width="10.28125" style="97" bestFit="1" customWidth="1"/>
    <col min="20" max="20" width="9.421875" style="97" bestFit="1" customWidth="1"/>
    <col min="21" max="16384" width="9.140625" style="97" customWidth="1"/>
  </cols>
  <sheetData>
    <row r="1" spans="2:18" ht="15" customHeight="1">
      <c r="B1" s="98"/>
      <c r="C1" s="98"/>
      <c r="D1" s="98"/>
      <c r="E1" s="98"/>
      <c r="F1" s="98"/>
      <c r="G1" s="98"/>
      <c r="H1" s="98"/>
      <c r="I1" s="98"/>
      <c r="J1" s="98"/>
      <c r="K1" s="98"/>
      <c r="L1" s="98"/>
      <c r="M1" s="98"/>
      <c r="N1" s="99"/>
      <c r="O1" s="99"/>
      <c r="P1" s="99"/>
      <c r="Q1" s="99"/>
      <c r="R1" s="99"/>
    </row>
    <row r="2" ht="15" customHeight="1">
      <c r="A2" s="100" t="s">
        <v>400</v>
      </c>
    </row>
    <row r="3" ht="15" customHeight="1">
      <c r="A3" s="101"/>
    </row>
    <row r="4" ht="15" customHeight="1">
      <c r="A4" s="101"/>
    </row>
    <row r="5" spans="1:17" ht="15" customHeight="1">
      <c r="A5" s="101"/>
      <c r="B5" s="309" t="s">
        <v>123</v>
      </c>
      <c r="C5" s="309"/>
      <c r="D5" s="309"/>
      <c r="E5" s="309"/>
      <c r="F5" s="309"/>
      <c r="G5" s="309"/>
      <c r="H5" s="309"/>
      <c r="I5" s="309"/>
      <c r="J5" s="309"/>
      <c r="K5" s="309"/>
      <c r="L5" s="309"/>
      <c r="M5" s="309"/>
      <c r="N5" s="309"/>
      <c r="O5" s="132"/>
      <c r="P5" s="132"/>
      <c r="Q5" s="132"/>
    </row>
    <row r="6" spans="1:13" ht="16.5" customHeight="1">
      <c r="A6" s="101"/>
      <c r="B6" s="310" t="s">
        <v>112</v>
      </c>
      <c r="C6" s="311"/>
      <c r="D6" s="311"/>
      <c r="E6" s="312"/>
      <c r="F6" s="312"/>
      <c r="G6" s="312"/>
      <c r="H6" s="312"/>
      <c r="I6" s="312"/>
      <c r="J6" s="133"/>
      <c r="K6" s="133"/>
      <c r="L6" s="103" t="s">
        <v>38</v>
      </c>
      <c r="M6" s="103"/>
    </row>
    <row r="7" spans="2:18" ht="15" customHeight="1">
      <c r="B7" s="102" t="s">
        <v>39</v>
      </c>
      <c r="C7" s="102"/>
      <c r="D7" s="102" t="s">
        <v>39</v>
      </c>
      <c r="E7" s="102"/>
      <c r="F7" s="103" t="s">
        <v>39</v>
      </c>
      <c r="G7" s="102" t="s">
        <v>149</v>
      </c>
      <c r="H7" s="103"/>
      <c r="I7" s="102" t="s">
        <v>144</v>
      </c>
      <c r="J7" s="103"/>
      <c r="K7" s="103"/>
      <c r="L7" s="102" t="s">
        <v>40</v>
      </c>
      <c r="M7" s="102"/>
      <c r="N7" s="102"/>
      <c r="O7" s="102"/>
      <c r="P7" s="102" t="s">
        <v>283</v>
      </c>
      <c r="R7" s="102"/>
    </row>
    <row r="8" spans="1:18" ht="15" customHeight="1">
      <c r="A8" s="104"/>
      <c r="B8" s="103" t="s">
        <v>41</v>
      </c>
      <c r="C8" s="103"/>
      <c r="D8" s="103" t="s">
        <v>42</v>
      </c>
      <c r="E8" s="102"/>
      <c r="F8" s="134" t="s">
        <v>42</v>
      </c>
      <c r="G8" s="103" t="s">
        <v>164</v>
      </c>
      <c r="H8" s="103"/>
      <c r="I8" s="103" t="s">
        <v>142</v>
      </c>
      <c r="J8" s="103"/>
      <c r="K8" s="103"/>
      <c r="L8" s="103" t="s">
        <v>139</v>
      </c>
      <c r="M8" s="102"/>
      <c r="N8" s="103" t="s">
        <v>101</v>
      </c>
      <c r="O8" s="102"/>
      <c r="P8" s="103" t="s">
        <v>67</v>
      </c>
      <c r="R8" s="103" t="s">
        <v>17</v>
      </c>
    </row>
    <row r="9" spans="2:18" ht="15" customHeight="1">
      <c r="B9" s="102" t="s">
        <v>2</v>
      </c>
      <c r="C9" s="102"/>
      <c r="D9" s="102" t="s">
        <v>2</v>
      </c>
      <c r="E9" s="102"/>
      <c r="F9" s="102" t="s">
        <v>2</v>
      </c>
      <c r="G9" s="102" t="s">
        <v>2</v>
      </c>
      <c r="H9" s="102"/>
      <c r="I9" s="102" t="s">
        <v>2</v>
      </c>
      <c r="J9" s="103"/>
      <c r="K9" s="103"/>
      <c r="L9" s="102" t="s">
        <v>2</v>
      </c>
      <c r="M9" s="102"/>
      <c r="N9" s="102" t="s">
        <v>2</v>
      </c>
      <c r="O9" s="102"/>
      <c r="P9" s="102" t="s">
        <v>2</v>
      </c>
      <c r="R9" s="102" t="s">
        <v>2</v>
      </c>
    </row>
    <row r="10" spans="5:15" ht="15" customHeight="1">
      <c r="E10" s="102"/>
      <c r="M10" s="102"/>
      <c r="O10" s="102"/>
    </row>
    <row r="11" spans="2:18" ht="15" customHeight="1">
      <c r="B11" s="101"/>
      <c r="C11" s="101"/>
      <c r="D11" s="101"/>
      <c r="E11" s="101"/>
      <c r="F11" s="101"/>
      <c r="G11" s="101"/>
      <c r="H11" s="101"/>
      <c r="I11" s="101"/>
      <c r="J11" s="101"/>
      <c r="K11" s="101"/>
      <c r="L11" s="101"/>
      <c r="M11" s="102"/>
      <c r="N11" s="101"/>
      <c r="O11" s="101"/>
      <c r="P11" s="101"/>
      <c r="Q11" s="101"/>
      <c r="R11" s="101"/>
    </row>
    <row r="12" spans="1:18" ht="15" customHeight="1">
      <c r="A12" s="97" t="s">
        <v>129</v>
      </c>
      <c r="B12" s="101">
        <v>121911</v>
      </c>
      <c r="C12" s="101"/>
      <c r="D12" s="101">
        <v>135548</v>
      </c>
      <c r="E12" s="107"/>
      <c r="F12" s="101">
        <v>0</v>
      </c>
      <c r="G12" s="101">
        <v>0</v>
      </c>
      <c r="H12" s="101"/>
      <c r="I12" s="101">
        <v>0</v>
      </c>
      <c r="J12" s="101"/>
      <c r="K12" s="101"/>
      <c r="L12" s="101">
        <v>142033</v>
      </c>
      <c r="M12" s="102"/>
      <c r="N12" s="101">
        <f>SUM(B12:M12)</f>
        <v>399492</v>
      </c>
      <c r="O12" s="107"/>
      <c r="P12" s="101">
        <v>156914</v>
      </c>
      <c r="Q12" s="101"/>
      <c r="R12" s="101">
        <f>SUM(N12:Q12)</f>
        <v>556406</v>
      </c>
    </row>
    <row r="13" spans="1:18" ht="15" customHeight="1">
      <c r="A13" s="97" t="s">
        <v>151</v>
      </c>
      <c r="B13" s="101">
        <v>0</v>
      </c>
      <c r="C13" s="101"/>
      <c r="D13" s="101">
        <v>0</v>
      </c>
      <c r="E13" s="107"/>
      <c r="F13" s="101"/>
      <c r="G13" s="101">
        <v>26126</v>
      </c>
      <c r="H13" s="101"/>
      <c r="I13" s="101"/>
      <c r="J13" s="101"/>
      <c r="K13" s="101"/>
      <c r="L13" s="101">
        <v>-6307</v>
      </c>
      <c r="M13" s="102"/>
      <c r="N13" s="101">
        <f aca="true" t="shared" si="0" ref="N13:N18">SUM(B13:L13)</f>
        <v>19819</v>
      </c>
      <c r="O13" s="107"/>
      <c r="P13" s="101">
        <v>-5623</v>
      </c>
      <c r="Q13" s="101"/>
      <c r="R13" s="101">
        <f aca="true" t="shared" si="1" ref="R13:R18">SUM(N13:P13)</f>
        <v>14196</v>
      </c>
    </row>
    <row r="14" spans="1:18" ht="14.25" customHeight="1">
      <c r="A14" s="97" t="s">
        <v>153</v>
      </c>
      <c r="B14" s="101">
        <v>121911</v>
      </c>
      <c r="C14" s="101"/>
      <c r="D14" s="101">
        <v>-121911</v>
      </c>
      <c r="E14" s="107"/>
      <c r="F14" s="101"/>
      <c r="G14" s="101">
        <v>0</v>
      </c>
      <c r="H14" s="101"/>
      <c r="I14" s="101">
        <v>0</v>
      </c>
      <c r="J14" s="101"/>
      <c r="K14" s="101"/>
      <c r="L14" s="101">
        <v>0</v>
      </c>
      <c r="M14" s="102"/>
      <c r="N14" s="101">
        <f t="shared" si="0"/>
        <v>0</v>
      </c>
      <c r="O14" s="107"/>
      <c r="P14" s="101">
        <v>0</v>
      </c>
      <c r="Q14" s="101"/>
      <c r="R14" s="101">
        <f t="shared" si="1"/>
        <v>0</v>
      </c>
    </row>
    <row r="15" spans="1:18" ht="28.5">
      <c r="A15" s="117" t="s">
        <v>154</v>
      </c>
      <c r="B15" s="101">
        <v>71</v>
      </c>
      <c r="C15" s="101"/>
      <c r="D15" s="101">
        <v>172</v>
      </c>
      <c r="E15" s="107"/>
      <c r="F15" s="101"/>
      <c r="G15" s="101">
        <v>0</v>
      </c>
      <c r="H15" s="101"/>
      <c r="I15" s="101">
        <v>-29</v>
      </c>
      <c r="J15" s="101"/>
      <c r="K15" s="101"/>
      <c r="L15" s="101">
        <v>0</v>
      </c>
      <c r="M15" s="102"/>
      <c r="N15" s="101">
        <f t="shared" si="0"/>
        <v>214</v>
      </c>
      <c r="O15" s="107"/>
      <c r="P15" s="101">
        <v>0</v>
      </c>
      <c r="Q15" s="101"/>
      <c r="R15" s="101">
        <f t="shared" si="1"/>
        <v>214</v>
      </c>
    </row>
    <row r="16" spans="1:18" ht="14.25">
      <c r="A16" s="97" t="s">
        <v>145</v>
      </c>
      <c r="B16" s="101">
        <v>0</v>
      </c>
      <c r="C16" s="101"/>
      <c r="D16" s="101">
        <v>0</v>
      </c>
      <c r="E16" s="107"/>
      <c r="F16" s="101"/>
      <c r="G16" s="101">
        <v>0</v>
      </c>
      <c r="H16" s="101"/>
      <c r="I16" s="101">
        <v>7994</v>
      </c>
      <c r="J16" s="101"/>
      <c r="K16" s="101"/>
      <c r="L16" s="101">
        <v>0</v>
      </c>
      <c r="M16" s="102"/>
      <c r="N16" s="101">
        <f t="shared" si="0"/>
        <v>7994</v>
      </c>
      <c r="O16" s="107"/>
      <c r="P16" s="101">
        <v>0</v>
      </c>
      <c r="Q16" s="101"/>
      <c r="R16" s="101">
        <f t="shared" si="1"/>
        <v>7994</v>
      </c>
    </row>
    <row r="17" spans="1:18" ht="28.5">
      <c r="A17" s="117" t="s">
        <v>413</v>
      </c>
      <c r="B17" s="101">
        <v>0</v>
      </c>
      <c r="C17" s="101"/>
      <c r="D17" s="101">
        <v>0</v>
      </c>
      <c r="E17" s="107"/>
      <c r="F17" s="101">
        <v>0</v>
      </c>
      <c r="G17" s="101">
        <v>0</v>
      </c>
      <c r="H17" s="101"/>
      <c r="I17" s="101">
        <v>0</v>
      </c>
      <c r="J17" s="101"/>
      <c r="K17" s="101"/>
      <c r="L17" s="101">
        <v>53807</v>
      </c>
      <c r="M17" s="102"/>
      <c r="N17" s="101">
        <f t="shared" si="0"/>
        <v>53807</v>
      </c>
      <c r="O17" s="107"/>
      <c r="P17" s="101">
        <v>3257</v>
      </c>
      <c r="Q17" s="101"/>
      <c r="R17" s="101">
        <f t="shared" si="1"/>
        <v>57064</v>
      </c>
    </row>
    <row r="18" spans="1:18" ht="15" customHeight="1">
      <c r="A18" s="119" t="s">
        <v>117</v>
      </c>
      <c r="B18" s="107">
        <v>0</v>
      </c>
      <c r="C18" s="107"/>
      <c r="D18" s="107">
        <v>0</v>
      </c>
      <c r="E18" s="107"/>
      <c r="F18" s="107"/>
      <c r="G18" s="107">
        <v>0</v>
      </c>
      <c r="H18" s="107"/>
      <c r="I18" s="107">
        <v>0</v>
      </c>
      <c r="J18" s="107"/>
      <c r="K18" s="107"/>
      <c r="L18" s="107">
        <v>-27430</v>
      </c>
      <c r="M18" s="102"/>
      <c r="N18" s="107">
        <f t="shared" si="0"/>
        <v>-27430</v>
      </c>
      <c r="O18" s="107"/>
      <c r="P18" s="100">
        <v>-1907</v>
      </c>
      <c r="Q18" s="101"/>
      <c r="R18" s="107">
        <f t="shared" si="1"/>
        <v>-29337</v>
      </c>
    </row>
    <row r="19" spans="1:18" ht="15" customHeight="1">
      <c r="A19" s="106"/>
      <c r="B19" s="107"/>
      <c r="C19" s="107"/>
      <c r="D19" s="107"/>
      <c r="E19" s="107"/>
      <c r="F19" s="107"/>
      <c r="G19" s="107"/>
      <c r="H19" s="107"/>
      <c r="I19" s="107"/>
      <c r="J19" s="107"/>
      <c r="K19" s="107"/>
      <c r="L19" s="107"/>
      <c r="M19" s="102"/>
      <c r="N19" s="101"/>
      <c r="O19" s="107"/>
      <c r="P19" s="107"/>
      <c r="Q19" s="101"/>
      <c r="R19" s="101"/>
    </row>
    <row r="20" spans="1:20" ht="15" customHeight="1" thickBot="1">
      <c r="A20" s="106" t="s">
        <v>263</v>
      </c>
      <c r="B20" s="108">
        <f>SUM(B12:B19)</f>
        <v>243893</v>
      </c>
      <c r="C20" s="107"/>
      <c r="D20" s="108">
        <f>SUM(D12:D19)</f>
        <v>13809</v>
      </c>
      <c r="E20" s="107"/>
      <c r="F20" s="108">
        <f>SUM(F12:F15)</f>
        <v>0</v>
      </c>
      <c r="G20" s="108">
        <f>SUM(G12:G19)</f>
        <v>26126</v>
      </c>
      <c r="H20" s="108"/>
      <c r="I20" s="108">
        <f>SUM(I12:I19)</f>
        <v>7965</v>
      </c>
      <c r="J20" s="108"/>
      <c r="K20" s="108"/>
      <c r="L20" s="108">
        <f>SUM(L12:L19)</f>
        <v>162103</v>
      </c>
      <c r="M20" s="102"/>
      <c r="N20" s="108">
        <f>SUM(N12:N19)</f>
        <v>453896</v>
      </c>
      <c r="O20" s="107"/>
      <c r="P20" s="108">
        <f>SUM(P12:P19)</f>
        <v>152641</v>
      </c>
      <c r="Q20" s="101"/>
      <c r="R20" s="108">
        <f>SUM(R12:R19)</f>
        <v>606537</v>
      </c>
      <c r="T20" s="97">
        <f>B20+D20+L20-N20+G20+I20</f>
        <v>0</v>
      </c>
    </row>
    <row r="21" spans="5:17" ht="15" customHeight="1" thickTop="1">
      <c r="E21" s="107"/>
      <c r="M21" s="102"/>
      <c r="O21" s="107"/>
      <c r="Q21" s="101"/>
    </row>
    <row r="22" spans="1:18" ht="15" customHeight="1">
      <c r="A22" s="97" t="s">
        <v>168</v>
      </c>
      <c r="B22" s="101">
        <f>B20</f>
        <v>243893</v>
      </c>
      <c r="C22" s="101"/>
      <c r="D22" s="101">
        <f>D20</f>
        <v>13809</v>
      </c>
      <c r="E22" s="107"/>
      <c r="F22" s="101">
        <f>F20</f>
        <v>0</v>
      </c>
      <c r="G22" s="101">
        <f>G20</f>
        <v>26126</v>
      </c>
      <c r="H22" s="101"/>
      <c r="I22" s="101">
        <f>I20</f>
        <v>7965</v>
      </c>
      <c r="J22" s="101"/>
      <c r="K22" s="101"/>
      <c r="L22" s="101">
        <f>L20</f>
        <v>162103</v>
      </c>
      <c r="M22" s="102"/>
      <c r="N22" s="101">
        <f>SUM(B22:L22)</f>
        <v>453896</v>
      </c>
      <c r="O22" s="107"/>
      <c r="P22" s="101">
        <f>P20</f>
        <v>152641</v>
      </c>
      <c r="Q22" s="101"/>
      <c r="R22" s="101">
        <f>SUM(N22:P22)</f>
        <v>606537</v>
      </c>
    </row>
    <row r="23" spans="1:18" ht="27.75" customHeight="1">
      <c r="A23" s="117" t="s">
        <v>154</v>
      </c>
      <c r="B23" s="101">
        <v>322</v>
      </c>
      <c r="C23" s="101"/>
      <c r="D23" s="101">
        <v>790</v>
      </c>
      <c r="E23" s="107"/>
      <c r="F23" s="101"/>
      <c r="G23" s="101">
        <v>0</v>
      </c>
      <c r="H23" s="101"/>
      <c r="I23" s="101">
        <v>-132</v>
      </c>
      <c r="J23" s="101"/>
      <c r="K23" s="101"/>
      <c r="L23" s="101">
        <v>0</v>
      </c>
      <c r="M23" s="102"/>
      <c r="N23" s="101">
        <f>SUM(B23:L23)</f>
        <v>980</v>
      </c>
      <c r="O23" s="107"/>
      <c r="P23" s="101">
        <v>0</v>
      </c>
      <c r="Q23" s="101"/>
      <c r="R23" s="101">
        <f>SUM(N23:P23)</f>
        <v>980</v>
      </c>
    </row>
    <row r="24" spans="1:18" ht="30.75" customHeight="1">
      <c r="A24" s="117" t="s">
        <v>413</v>
      </c>
      <c r="B24" s="101">
        <v>0</v>
      </c>
      <c r="C24" s="101"/>
      <c r="D24" s="101">
        <v>0</v>
      </c>
      <c r="E24" s="107"/>
      <c r="F24" s="101">
        <v>0</v>
      </c>
      <c r="G24" s="101">
        <v>0</v>
      </c>
      <c r="H24" s="101"/>
      <c r="I24" s="101">
        <v>0</v>
      </c>
      <c r="J24" s="101"/>
      <c r="K24" s="101"/>
      <c r="L24" s="250">
        <f>PL!J39</f>
        <v>89482</v>
      </c>
      <c r="M24" s="102"/>
      <c r="N24" s="101">
        <f>SUM(B24:L24)</f>
        <v>89482</v>
      </c>
      <c r="O24" s="107"/>
      <c r="P24" s="101">
        <f>PL!J40</f>
        <v>18933</v>
      </c>
      <c r="Q24" s="101"/>
      <c r="R24" s="101">
        <f>SUM(N24:P24)</f>
        <v>108415</v>
      </c>
    </row>
    <row r="25" spans="1:18" ht="20.25" customHeight="1">
      <c r="A25" s="117" t="s">
        <v>402</v>
      </c>
      <c r="B25" s="101">
        <v>0</v>
      </c>
      <c r="C25" s="101"/>
      <c r="D25" s="101">
        <v>0</v>
      </c>
      <c r="E25" s="107"/>
      <c r="F25" s="101"/>
      <c r="G25" s="101">
        <v>119</v>
      </c>
      <c r="H25" s="101"/>
      <c r="I25" s="101">
        <v>0</v>
      </c>
      <c r="J25" s="101"/>
      <c r="K25" s="101"/>
      <c r="L25" s="101">
        <v>0</v>
      </c>
      <c r="M25" s="102"/>
      <c r="N25" s="101">
        <f>SUM(B25:L25)</f>
        <v>119</v>
      </c>
      <c r="O25" s="107"/>
      <c r="P25" s="101">
        <v>0</v>
      </c>
      <c r="Q25" s="101"/>
      <c r="R25" s="101">
        <f>SUM(N25:P25)</f>
        <v>119</v>
      </c>
    </row>
    <row r="26" spans="1:18" ht="15" customHeight="1">
      <c r="A26" s="97" t="s">
        <v>117</v>
      </c>
      <c r="B26" s="107">
        <v>0</v>
      </c>
      <c r="C26" s="107"/>
      <c r="D26" s="107">
        <v>0</v>
      </c>
      <c r="E26" s="107"/>
      <c r="F26" s="107"/>
      <c r="G26" s="107">
        <v>0</v>
      </c>
      <c r="H26" s="107"/>
      <c r="I26" s="107">
        <v>0</v>
      </c>
      <c r="J26" s="107"/>
      <c r="K26" s="107"/>
      <c r="L26" s="107">
        <v>-31096</v>
      </c>
      <c r="M26" s="102"/>
      <c r="N26" s="107">
        <f>SUM(B26:L26)</f>
        <v>-31096</v>
      </c>
      <c r="O26" s="107"/>
      <c r="P26" s="100">
        <v>-2306</v>
      </c>
      <c r="Q26" s="101"/>
      <c r="R26" s="107">
        <f>SUM(N26:P26)</f>
        <v>-33402</v>
      </c>
    </row>
    <row r="27" spans="2:18" ht="15" customHeight="1">
      <c r="B27" s="109"/>
      <c r="C27" s="101"/>
      <c r="D27" s="109"/>
      <c r="E27" s="107"/>
      <c r="F27" s="109"/>
      <c r="G27" s="109"/>
      <c r="H27" s="109"/>
      <c r="I27" s="109"/>
      <c r="J27" s="109"/>
      <c r="K27" s="109"/>
      <c r="L27" s="109"/>
      <c r="M27" s="102"/>
      <c r="N27" s="111"/>
      <c r="O27" s="107"/>
      <c r="P27" s="110"/>
      <c r="Q27" s="101"/>
      <c r="R27" s="111"/>
    </row>
    <row r="28" spans="1:20" ht="15" customHeight="1" thickBot="1">
      <c r="A28" s="106" t="s">
        <v>409</v>
      </c>
      <c r="B28" s="112">
        <f>SUM(B22:B27)</f>
        <v>244215</v>
      </c>
      <c r="C28" s="101"/>
      <c r="D28" s="112">
        <f>SUM(D22:D27)</f>
        <v>14599</v>
      </c>
      <c r="E28" s="107"/>
      <c r="F28" s="112">
        <f>SUM(F22:F24)</f>
        <v>0</v>
      </c>
      <c r="G28" s="112">
        <f>SUM(G22:G27)</f>
        <v>26245</v>
      </c>
      <c r="H28" s="112"/>
      <c r="I28" s="112">
        <f>SUM(I22:I27)</f>
        <v>7833</v>
      </c>
      <c r="J28" s="112"/>
      <c r="K28" s="112"/>
      <c r="L28" s="112">
        <f>SUM(L22:L27)</f>
        <v>220489</v>
      </c>
      <c r="M28" s="102"/>
      <c r="N28" s="112">
        <f>SUM(N22:N27)</f>
        <v>513381</v>
      </c>
      <c r="O28" s="107"/>
      <c r="P28" s="112">
        <f>SUM(P22:P27)</f>
        <v>169268</v>
      </c>
      <c r="Q28" s="101"/>
      <c r="R28" s="112">
        <f>SUM(R22:R27)</f>
        <v>682649</v>
      </c>
      <c r="S28" s="164">
        <f>'BS'!C29-Equity!R28</f>
        <v>0</v>
      </c>
      <c r="T28" s="164">
        <f>B28+D28+L28-N28+I28+G28</f>
        <v>0</v>
      </c>
    </row>
    <row r="29" spans="2:19" ht="15" customHeight="1" thickTop="1">
      <c r="B29" s="206"/>
      <c r="C29" s="206"/>
      <c r="D29" s="206"/>
      <c r="E29" s="207"/>
      <c r="F29" s="206"/>
      <c r="G29" s="206"/>
      <c r="H29" s="206"/>
      <c r="I29" s="206"/>
      <c r="J29" s="206"/>
      <c r="K29" s="206"/>
      <c r="L29" s="206"/>
      <c r="M29" s="208"/>
      <c r="N29" s="206"/>
      <c r="O29" s="207"/>
      <c r="P29" s="206"/>
      <c r="Q29" s="209"/>
      <c r="R29" s="206"/>
      <c r="S29" s="206"/>
    </row>
    <row r="30" spans="2:18" s="206" customFormat="1" ht="15" customHeight="1">
      <c r="B30" s="201">
        <f>B28-'BS'!C22</f>
        <v>0</v>
      </c>
      <c r="C30" s="201"/>
      <c r="D30" s="201">
        <f>D28-'BS'!C23</f>
        <v>0</v>
      </c>
      <c r="E30" s="201"/>
      <c r="F30" s="201"/>
      <c r="G30" s="201">
        <f>G28-'BS'!C25</f>
        <v>0</v>
      </c>
      <c r="H30" s="201"/>
      <c r="I30" s="201">
        <f>I28-'BS'!C24</f>
        <v>0</v>
      </c>
      <c r="J30" s="201"/>
      <c r="K30" s="201"/>
      <c r="L30" s="201">
        <f>L28-'BS'!C26</f>
        <v>0</v>
      </c>
      <c r="M30" s="201"/>
      <c r="N30" s="201">
        <f>N28-'BS'!C27</f>
        <v>0</v>
      </c>
      <c r="O30" s="201"/>
      <c r="P30" s="201">
        <f>'BS'!C28-Equity!P28</f>
        <v>0</v>
      </c>
      <c r="Q30" s="201"/>
      <c r="R30" s="201">
        <f>'BS'!C29-Equity!R28</f>
        <v>0</v>
      </c>
    </row>
    <row r="31" spans="1:18" ht="45" customHeight="1">
      <c r="A31" s="286" t="s">
        <v>174</v>
      </c>
      <c r="B31" s="286"/>
      <c r="C31" s="286"/>
      <c r="D31" s="286"/>
      <c r="E31" s="286"/>
      <c r="F31" s="286"/>
      <c r="G31" s="286"/>
      <c r="H31" s="286"/>
      <c r="I31" s="286"/>
      <c r="J31" s="286"/>
      <c r="K31" s="286"/>
      <c r="L31" s="269"/>
      <c r="M31" s="269"/>
      <c r="N31" s="269"/>
      <c r="O31" s="269"/>
      <c r="P31" s="269"/>
      <c r="Q31" s="269"/>
      <c r="R31" s="269"/>
    </row>
    <row r="32" spans="1:18" ht="15" customHeight="1">
      <c r="A32" s="307"/>
      <c r="B32" s="308"/>
      <c r="C32" s="308"/>
      <c r="D32" s="308"/>
      <c r="E32" s="308"/>
      <c r="F32" s="308"/>
      <c r="G32" s="308"/>
      <c r="H32" s="308"/>
      <c r="I32" s="308"/>
      <c r="J32" s="308"/>
      <c r="K32" s="308"/>
      <c r="L32" s="308"/>
      <c r="M32" s="308"/>
      <c r="N32" s="308"/>
      <c r="O32" s="308"/>
      <c r="P32" s="308"/>
      <c r="Q32" s="308"/>
      <c r="R32" s="308"/>
    </row>
    <row r="47" ht="15" customHeight="1">
      <c r="A47" s="101"/>
    </row>
    <row r="48" ht="15" customHeight="1">
      <c r="A48" s="101"/>
    </row>
    <row r="49" ht="15" customHeight="1">
      <c r="A49" s="101"/>
    </row>
    <row r="51" ht="15" customHeight="1">
      <c r="A51" s="101"/>
    </row>
    <row r="53" ht="15" customHeight="1">
      <c r="A53" s="101"/>
    </row>
    <row r="55" spans="1:17" ht="15" customHeight="1">
      <c r="A55" s="101"/>
      <c r="L55" s="102"/>
      <c r="M55" s="102"/>
      <c r="N55" s="102"/>
      <c r="O55" s="102"/>
      <c r="P55" s="102"/>
      <c r="Q55" s="102"/>
    </row>
    <row r="56" spans="1:18" ht="15" customHeight="1">
      <c r="A56" s="104"/>
      <c r="B56" s="104"/>
      <c r="C56" s="104"/>
      <c r="D56" s="104"/>
      <c r="E56" s="104"/>
      <c r="F56" s="104"/>
      <c r="G56" s="104"/>
      <c r="H56" s="104"/>
      <c r="I56" s="104"/>
      <c r="J56" s="104"/>
      <c r="K56" s="104"/>
      <c r="L56" s="105"/>
      <c r="M56" s="105"/>
      <c r="N56" s="105"/>
      <c r="O56" s="105"/>
      <c r="P56" s="105"/>
      <c r="Q56" s="105"/>
      <c r="R56" s="105"/>
    </row>
    <row r="57" spans="12:18" ht="15" customHeight="1">
      <c r="L57" s="102"/>
      <c r="M57" s="102"/>
      <c r="N57" s="102"/>
      <c r="O57" s="102"/>
      <c r="P57" s="102"/>
      <c r="Q57" s="102"/>
      <c r="R57" s="102"/>
    </row>
    <row r="61" spans="6:18" ht="15" customHeight="1">
      <c r="F61" s="106"/>
      <c r="G61" s="106"/>
      <c r="H61" s="106"/>
      <c r="I61" s="106"/>
      <c r="J61" s="106"/>
      <c r="K61" s="106"/>
      <c r="L61" s="106"/>
      <c r="M61" s="106"/>
      <c r="N61" s="106"/>
      <c r="O61" s="106"/>
      <c r="P61" s="106"/>
      <c r="Q61" s="106"/>
      <c r="R61" s="106"/>
    </row>
    <row r="62" spans="6:18" ht="15" customHeight="1">
      <c r="F62" s="106"/>
      <c r="G62" s="106"/>
      <c r="H62" s="106"/>
      <c r="I62" s="106"/>
      <c r="J62" s="106"/>
      <c r="K62" s="106"/>
      <c r="L62" s="106"/>
      <c r="M62" s="106"/>
      <c r="N62" s="106"/>
      <c r="O62" s="106"/>
      <c r="P62" s="106"/>
      <c r="Q62" s="106"/>
      <c r="R62" s="106"/>
    </row>
    <row r="63" spans="6:18" ht="15" customHeight="1">
      <c r="F63" s="106"/>
      <c r="G63" s="106"/>
      <c r="H63" s="106"/>
      <c r="I63" s="106"/>
      <c r="J63" s="106"/>
      <c r="K63" s="106"/>
      <c r="L63" s="106"/>
      <c r="M63" s="106"/>
      <c r="N63" s="106"/>
      <c r="O63" s="106"/>
      <c r="P63" s="106"/>
      <c r="Q63" s="106"/>
      <c r="R63" s="106"/>
    </row>
    <row r="64" spans="6:18" ht="15" customHeight="1">
      <c r="F64" s="106"/>
      <c r="G64" s="106"/>
      <c r="H64" s="106"/>
      <c r="I64" s="106"/>
      <c r="J64" s="106"/>
      <c r="K64" s="106"/>
      <c r="L64" s="106"/>
      <c r="M64" s="106"/>
      <c r="N64" s="106"/>
      <c r="O64" s="106"/>
      <c r="P64" s="106"/>
      <c r="Q64" s="106"/>
      <c r="R64" s="106"/>
    </row>
    <row r="65" spans="6:18" ht="15" customHeight="1">
      <c r="F65" s="106"/>
      <c r="G65" s="106"/>
      <c r="H65" s="106"/>
      <c r="I65" s="106"/>
      <c r="J65" s="106"/>
      <c r="K65" s="106"/>
      <c r="L65" s="106"/>
      <c r="M65" s="106"/>
      <c r="N65" s="106"/>
      <c r="O65" s="106"/>
      <c r="P65" s="106"/>
      <c r="Q65" s="106"/>
      <c r="R65" s="106"/>
    </row>
    <row r="66" spans="6:18" ht="15" customHeight="1">
      <c r="F66" s="106"/>
      <c r="G66" s="106"/>
      <c r="H66" s="106"/>
      <c r="I66" s="106"/>
      <c r="J66" s="106"/>
      <c r="K66" s="106"/>
      <c r="L66" s="106"/>
      <c r="M66" s="106"/>
      <c r="N66" s="106"/>
      <c r="O66" s="106"/>
      <c r="P66" s="106"/>
      <c r="Q66" s="106"/>
      <c r="R66" s="106"/>
    </row>
    <row r="67" spans="6:18" ht="15" customHeight="1">
      <c r="F67" s="106"/>
      <c r="G67" s="106"/>
      <c r="H67" s="106"/>
      <c r="I67" s="106"/>
      <c r="J67" s="106"/>
      <c r="K67" s="106"/>
      <c r="L67" s="106"/>
      <c r="M67" s="106"/>
      <c r="N67" s="106"/>
      <c r="O67" s="106"/>
      <c r="P67" s="106"/>
      <c r="Q67" s="106"/>
      <c r="R67" s="106"/>
    </row>
    <row r="68" spans="6:18" ht="15" customHeight="1">
      <c r="F68" s="106"/>
      <c r="G68" s="106"/>
      <c r="H68" s="106"/>
      <c r="I68" s="106"/>
      <c r="J68" s="106"/>
      <c r="K68" s="106"/>
      <c r="L68" s="106"/>
      <c r="M68" s="106"/>
      <c r="N68" s="106"/>
      <c r="O68" s="106"/>
      <c r="P68" s="106"/>
      <c r="Q68" s="106"/>
      <c r="R68" s="106"/>
    </row>
    <row r="69" spans="6:18" ht="15" customHeight="1">
      <c r="F69" s="106"/>
      <c r="G69" s="106"/>
      <c r="H69" s="106"/>
      <c r="I69" s="106"/>
      <c r="J69" s="106"/>
      <c r="K69" s="106"/>
      <c r="L69" s="106"/>
      <c r="M69" s="106"/>
      <c r="N69" s="106"/>
      <c r="O69" s="106"/>
      <c r="P69" s="106"/>
      <c r="Q69" s="106"/>
      <c r="R69" s="106"/>
    </row>
    <row r="70" spans="6:18" ht="15" customHeight="1">
      <c r="F70" s="106"/>
      <c r="G70" s="106"/>
      <c r="H70" s="106"/>
      <c r="I70" s="106"/>
      <c r="J70" s="106"/>
      <c r="K70" s="106"/>
      <c r="L70" s="106"/>
      <c r="M70" s="106"/>
      <c r="N70" s="106"/>
      <c r="O70" s="106"/>
      <c r="P70" s="106"/>
      <c r="Q70" s="106"/>
      <c r="R70" s="106"/>
    </row>
    <row r="71" spans="6:18" ht="15" customHeight="1">
      <c r="F71" s="106"/>
      <c r="G71" s="106"/>
      <c r="H71" s="106"/>
      <c r="I71" s="106"/>
      <c r="J71" s="106"/>
      <c r="K71" s="106"/>
      <c r="L71" s="106"/>
      <c r="M71" s="106"/>
      <c r="N71" s="106"/>
      <c r="O71" s="106"/>
      <c r="P71" s="106"/>
      <c r="Q71" s="106"/>
      <c r="R71" s="106"/>
    </row>
    <row r="72" spans="6:18" ht="15" customHeight="1">
      <c r="F72" s="106"/>
      <c r="G72" s="106"/>
      <c r="H72" s="106"/>
      <c r="I72" s="106"/>
      <c r="J72" s="106"/>
      <c r="K72" s="106"/>
      <c r="L72" s="106"/>
      <c r="M72" s="106"/>
      <c r="N72" s="106"/>
      <c r="O72" s="106"/>
      <c r="P72" s="106"/>
      <c r="Q72" s="106"/>
      <c r="R72" s="106"/>
    </row>
    <row r="73" spans="6:18" ht="15" customHeight="1">
      <c r="F73" s="106"/>
      <c r="G73" s="106"/>
      <c r="H73" s="106"/>
      <c r="I73" s="106"/>
      <c r="J73" s="106"/>
      <c r="K73" s="106"/>
      <c r="L73" s="106"/>
      <c r="M73" s="106"/>
      <c r="N73" s="106"/>
      <c r="O73" s="106"/>
      <c r="P73" s="106"/>
      <c r="Q73" s="106"/>
      <c r="R73" s="106"/>
    </row>
    <row r="74" spans="6:18" ht="15" customHeight="1">
      <c r="F74" s="106"/>
      <c r="G74" s="106"/>
      <c r="H74" s="106"/>
      <c r="I74" s="106"/>
      <c r="J74" s="106"/>
      <c r="K74" s="106"/>
      <c r="L74" s="106"/>
      <c r="M74" s="106"/>
      <c r="N74" s="106"/>
      <c r="O74" s="106"/>
      <c r="P74" s="106"/>
      <c r="Q74" s="106"/>
      <c r="R74" s="106"/>
    </row>
    <row r="75" spans="6:18" ht="15" customHeight="1">
      <c r="F75" s="106"/>
      <c r="G75" s="106"/>
      <c r="H75" s="106"/>
      <c r="I75" s="106"/>
      <c r="J75" s="106"/>
      <c r="K75" s="106"/>
      <c r="L75" s="106"/>
      <c r="M75" s="106"/>
      <c r="N75" s="106"/>
      <c r="O75" s="106"/>
      <c r="P75" s="106"/>
      <c r="Q75" s="106"/>
      <c r="R75" s="106"/>
    </row>
    <row r="76" spans="6:18" ht="15" customHeight="1">
      <c r="F76" s="106"/>
      <c r="G76" s="106"/>
      <c r="H76" s="106"/>
      <c r="I76" s="106"/>
      <c r="J76" s="106"/>
      <c r="K76" s="106"/>
      <c r="L76" s="106"/>
      <c r="M76" s="106"/>
      <c r="N76" s="106"/>
      <c r="O76" s="106"/>
      <c r="P76" s="106"/>
      <c r="Q76" s="106"/>
      <c r="R76" s="106"/>
    </row>
    <row r="77" spans="6:18" ht="15" customHeight="1">
      <c r="F77" s="106"/>
      <c r="G77" s="106"/>
      <c r="H77" s="106"/>
      <c r="I77" s="106"/>
      <c r="J77" s="106"/>
      <c r="K77" s="106"/>
      <c r="L77" s="106"/>
      <c r="M77" s="106"/>
      <c r="N77" s="106"/>
      <c r="O77" s="106"/>
      <c r="P77" s="106"/>
      <c r="Q77" s="106"/>
      <c r="R77" s="106"/>
    </row>
    <row r="78" spans="6:18" ht="15" customHeight="1">
      <c r="F78" s="106"/>
      <c r="G78" s="106"/>
      <c r="H78" s="106"/>
      <c r="I78" s="106"/>
      <c r="J78" s="106"/>
      <c r="K78" s="106"/>
      <c r="L78" s="106"/>
      <c r="M78" s="106"/>
      <c r="N78" s="106"/>
      <c r="O78" s="106"/>
      <c r="P78" s="106"/>
      <c r="Q78" s="106"/>
      <c r="R78" s="106"/>
    </row>
    <row r="94" ht="15" customHeight="1">
      <c r="A94" s="101">
        <f>A47</f>
        <v>0</v>
      </c>
    </row>
  </sheetData>
  <sheetProtection/>
  <mergeCells count="4">
    <mergeCell ref="A32:R32"/>
    <mergeCell ref="A31:R31"/>
    <mergeCell ref="B5:N5"/>
    <mergeCell ref="B6:I6"/>
  </mergeCells>
  <printOptions horizontalCentered="1"/>
  <pageMargins left="0.25" right="0.25" top="0.75" bottom="0.25" header="0.5" footer="0.25"/>
  <pageSetup fitToHeight="1" fitToWidth="1" horizontalDpi="600" verticalDpi="600" orientation="landscape" paperSize="9" scale="83" r:id="rId2"/>
  <headerFooter alignWithMargins="0">
    <oddHeader>&amp;C( &amp;P+2 )</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71"/>
  <sheetViews>
    <sheetView view="pageBreakPreview" zoomScaleSheetLayoutView="100" zoomScalePageLayoutView="0" workbookViewId="0" topLeftCell="A13">
      <selection activeCell="A51" sqref="A51"/>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1" t="s">
        <v>287</v>
      </c>
      <c r="B1" s="97"/>
      <c r="C1" s="97"/>
      <c r="D1" s="97"/>
      <c r="E1" s="97"/>
      <c r="F1" s="97"/>
      <c r="G1" s="97"/>
      <c r="H1" s="97"/>
      <c r="I1" s="97"/>
    </row>
    <row r="2" spans="1:9" ht="15" customHeight="1">
      <c r="A2" s="101" t="s">
        <v>332</v>
      </c>
      <c r="B2" s="97"/>
      <c r="C2" s="97"/>
      <c r="D2" s="97"/>
      <c r="E2" s="97"/>
      <c r="F2" s="97"/>
      <c r="G2" s="97"/>
      <c r="H2" s="97"/>
      <c r="I2" s="97"/>
    </row>
    <row r="3" spans="1:9" ht="15" customHeight="1">
      <c r="A3" s="101"/>
      <c r="B3" s="97"/>
      <c r="C3" s="97"/>
      <c r="D3" s="136"/>
      <c r="E3" s="137"/>
      <c r="F3" s="137"/>
      <c r="G3" s="97"/>
      <c r="H3" s="97"/>
      <c r="I3" s="97"/>
    </row>
    <row r="4" spans="1:9" ht="15" customHeight="1">
      <c r="A4" s="101"/>
      <c r="B4" s="97"/>
      <c r="C4" s="97"/>
      <c r="D4" s="137"/>
      <c r="E4" s="137"/>
      <c r="F4" s="137"/>
      <c r="G4" s="97"/>
      <c r="H4" s="97"/>
      <c r="I4" s="97"/>
    </row>
    <row r="5" spans="1:6" ht="28.5" customHeight="1">
      <c r="A5" s="101"/>
      <c r="B5" s="97"/>
      <c r="C5" s="97"/>
      <c r="D5" s="313" t="s">
        <v>333</v>
      </c>
      <c r="E5" s="314"/>
      <c r="F5" s="314"/>
    </row>
    <row r="6" spans="1:6" ht="15" customHeight="1">
      <c r="A6" s="97"/>
      <c r="B6" s="97"/>
      <c r="C6" s="97"/>
      <c r="D6" s="69" t="s">
        <v>328</v>
      </c>
      <c r="E6" s="105"/>
      <c r="F6" s="69" t="s">
        <v>322</v>
      </c>
    </row>
    <row r="7" spans="1:6" ht="15" customHeight="1">
      <c r="A7" s="97"/>
      <c r="B7" s="97"/>
      <c r="C7" s="97"/>
      <c r="D7" s="102" t="s">
        <v>2</v>
      </c>
      <c r="E7" s="102"/>
      <c r="F7" s="102" t="s">
        <v>2</v>
      </c>
    </row>
    <row r="8" spans="1:6" ht="15" customHeight="1">
      <c r="A8" s="97"/>
      <c r="B8" s="97"/>
      <c r="C8" s="97"/>
      <c r="D8" s="6" t="s">
        <v>10</v>
      </c>
      <c r="E8" s="6"/>
      <c r="F8" s="6" t="s">
        <v>261</v>
      </c>
    </row>
    <row r="9" spans="1:6" ht="15" customHeight="1">
      <c r="A9" s="97"/>
      <c r="B9" s="97"/>
      <c r="C9" s="97"/>
      <c r="D9" s="6"/>
      <c r="E9" s="6"/>
      <c r="F9" s="6"/>
    </row>
    <row r="10" spans="1:6" ht="15" customHeight="1">
      <c r="A10" s="101" t="s">
        <v>285</v>
      </c>
      <c r="B10" s="97"/>
      <c r="C10" s="97"/>
      <c r="D10" s="55"/>
      <c r="E10" s="102"/>
      <c r="F10" s="55"/>
    </row>
    <row r="11" spans="1:6" ht="15" customHeight="1">
      <c r="A11" s="97" t="s">
        <v>250</v>
      </c>
      <c r="B11" s="97"/>
      <c r="C11" s="97"/>
      <c r="D11" s="251">
        <f>PL!J32</f>
        <v>144552</v>
      </c>
      <c r="E11" s="102"/>
      <c r="F11" s="55">
        <f>PL!L32</f>
        <v>70912</v>
      </c>
    </row>
    <row r="12" spans="1:6" ht="15" customHeight="1">
      <c r="A12" s="97"/>
      <c r="B12" s="97"/>
      <c r="C12" s="97"/>
      <c r="D12" s="246"/>
      <c r="F12" s="3"/>
    </row>
    <row r="13" spans="1:6" ht="15" customHeight="1">
      <c r="A13" s="97" t="s">
        <v>255</v>
      </c>
      <c r="B13" s="97"/>
      <c r="C13" s="97"/>
      <c r="D13" s="229">
        <v>45833</v>
      </c>
      <c r="E13" s="97"/>
      <c r="F13" s="55">
        <v>55197</v>
      </c>
    </row>
    <row r="14" spans="1:6" ht="15" customHeight="1">
      <c r="A14" s="97"/>
      <c r="B14" s="97"/>
      <c r="C14" s="97"/>
      <c r="D14" s="252"/>
      <c r="E14" s="97"/>
      <c r="F14" s="61"/>
    </row>
    <row r="15" spans="1:7" ht="15" customHeight="1">
      <c r="A15" s="97" t="s">
        <v>297</v>
      </c>
      <c r="B15" s="97"/>
      <c r="C15" s="97"/>
      <c r="D15" s="253">
        <f>SUM(D11:D13)</f>
        <v>190385</v>
      </c>
      <c r="E15" s="97"/>
      <c r="F15" s="70">
        <f>SUM(F11:F13)</f>
        <v>126109</v>
      </c>
      <c r="G15" s="97"/>
    </row>
    <row r="16" spans="1:7" ht="15" customHeight="1">
      <c r="A16" s="97"/>
      <c r="B16" s="97"/>
      <c r="C16" s="97"/>
      <c r="D16" s="253"/>
      <c r="E16" s="97"/>
      <c r="F16" s="70"/>
      <c r="G16" s="97"/>
    </row>
    <row r="17" spans="1:6" ht="15" customHeight="1">
      <c r="A17" s="97" t="s">
        <v>256</v>
      </c>
      <c r="B17" s="97"/>
      <c r="C17" s="97"/>
      <c r="D17" s="251"/>
      <c r="E17" s="97"/>
      <c r="F17" s="55"/>
    </row>
    <row r="18" spans="1:6" ht="15" customHeight="1">
      <c r="A18" s="97"/>
      <c r="B18" s="97" t="s">
        <v>43</v>
      </c>
      <c r="C18" s="97"/>
      <c r="D18" s="251">
        <f>47301-318</f>
        <v>46983</v>
      </c>
      <c r="E18" s="97"/>
      <c r="F18" s="55">
        <v>-99272</v>
      </c>
    </row>
    <row r="19" spans="1:7" ht="15" customHeight="1">
      <c r="A19" s="97"/>
      <c r="B19" s="97" t="s">
        <v>158</v>
      </c>
      <c r="C19" s="97"/>
      <c r="D19" s="251">
        <v>-6634</v>
      </c>
      <c r="E19" s="97"/>
      <c r="F19" s="55">
        <f>-6223</f>
        <v>-6223</v>
      </c>
      <c r="G19" s="97"/>
    </row>
    <row r="20" spans="1:7" ht="15" customHeight="1">
      <c r="A20" s="97"/>
      <c r="B20" s="97" t="s">
        <v>159</v>
      </c>
      <c r="C20" s="97"/>
      <c r="D20" s="55">
        <v>-1653</v>
      </c>
      <c r="E20" s="97"/>
      <c r="F20" s="55">
        <v>-2433</v>
      </c>
      <c r="G20" s="97"/>
    </row>
    <row r="21" spans="1:7" ht="15" customHeight="1">
      <c r="A21" s="97"/>
      <c r="B21" s="97" t="s">
        <v>127</v>
      </c>
      <c r="C21" s="97"/>
      <c r="D21" s="55"/>
      <c r="E21" s="97"/>
      <c r="F21" s="55"/>
      <c r="G21" s="97"/>
    </row>
    <row r="22" spans="1:7" ht="15" customHeight="1">
      <c r="A22" s="97"/>
      <c r="B22" s="97" t="s">
        <v>160</v>
      </c>
      <c r="C22" s="97"/>
      <c r="D22" s="55">
        <v>1174</v>
      </c>
      <c r="E22" s="97"/>
      <c r="F22" s="55">
        <v>864</v>
      </c>
      <c r="G22" s="97"/>
    </row>
    <row r="23" spans="1:7" ht="15" customHeight="1">
      <c r="A23" s="97"/>
      <c r="B23" s="97" t="s">
        <v>20</v>
      </c>
      <c r="C23" s="97"/>
      <c r="D23" s="55">
        <v>-35429</v>
      </c>
      <c r="E23" s="97"/>
      <c r="F23" s="55">
        <v>-12238</v>
      </c>
      <c r="G23" s="97"/>
    </row>
    <row r="24" spans="1:7" ht="15" customHeight="1" hidden="1">
      <c r="A24" s="97"/>
      <c r="B24" s="97" t="s">
        <v>98</v>
      </c>
      <c r="C24" s="97"/>
      <c r="D24" s="55">
        <v>0</v>
      </c>
      <c r="E24" s="97"/>
      <c r="F24" s="55">
        <v>0</v>
      </c>
      <c r="G24" s="97"/>
    </row>
    <row r="25" spans="1:7" ht="15" customHeight="1">
      <c r="A25" s="97"/>
      <c r="B25" s="97" t="s">
        <v>317</v>
      </c>
      <c r="C25" s="97"/>
      <c r="D25" s="55">
        <v>-7928</v>
      </c>
      <c r="E25" s="97"/>
      <c r="F25" s="55">
        <v>0</v>
      </c>
      <c r="G25" s="97"/>
    </row>
    <row r="26" spans="1:7" ht="15" customHeight="1" hidden="1">
      <c r="A26" s="97"/>
      <c r="B26" s="97" t="s">
        <v>104</v>
      </c>
      <c r="C26" s="97"/>
      <c r="D26" s="55">
        <v>0</v>
      </c>
      <c r="E26" s="97"/>
      <c r="F26" s="55">
        <v>0</v>
      </c>
      <c r="G26" s="97"/>
    </row>
    <row r="27" spans="1:6" ht="15" customHeight="1">
      <c r="A27" s="97"/>
      <c r="B27" s="97"/>
      <c r="C27" s="97"/>
      <c r="D27" s="61"/>
      <c r="E27" s="97"/>
      <c r="F27" s="61"/>
    </row>
    <row r="28" spans="1:6" ht="15" customHeight="1">
      <c r="A28" s="101" t="s">
        <v>273</v>
      </c>
      <c r="B28" s="97"/>
      <c r="C28" s="97"/>
      <c r="D28" s="61">
        <f>SUM(D15:D26)</f>
        <v>186898</v>
      </c>
      <c r="E28" s="97"/>
      <c r="F28" s="61">
        <f>SUM(F15:F26)</f>
        <v>6807</v>
      </c>
    </row>
    <row r="29" spans="1:6" ht="15" customHeight="1">
      <c r="A29" s="97"/>
      <c r="B29" s="97"/>
      <c r="C29" s="97"/>
      <c r="D29" s="70"/>
      <c r="E29" s="97"/>
      <c r="F29" s="70"/>
    </row>
    <row r="30" spans="1:7" ht="15" customHeight="1">
      <c r="A30" s="101" t="s">
        <v>166</v>
      </c>
      <c r="B30" s="97"/>
      <c r="C30" s="97"/>
      <c r="D30" s="55"/>
      <c r="E30" s="102"/>
      <c r="F30" s="55"/>
      <c r="G30" s="97"/>
    </row>
    <row r="31" spans="1:6" ht="15" customHeight="1">
      <c r="A31" s="101"/>
      <c r="B31" s="113" t="s">
        <v>105</v>
      </c>
      <c r="C31" s="97"/>
      <c r="D31" s="55">
        <v>-34940</v>
      </c>
      <c r="E31" s="102"/>
      <c r="F31" s="55">
        <v>-20518</v>
      </c>
    </row>
    <row r="32" spans="1:6" ht="15" customHeight="1">
      <c r="A32" s="101"/>
      <c r="B32" s="113" t="s">
        <v>124</v>
      </c>
      <c r="C32" s="97"/>
      <c r="D32" s="55">
        <v>0</v>
      </c>
      <c r="E32" s="102"/>
      <c r="F32" s="55">
        <v>-145</v>
      </c>
    </row>
    <row r="33" spans="1:6" ht="15" customHeight="1" hidden="1">
      <c r="A33" s="101"/>
      <c r="B33" s="113" t="s">
        <v>130</v>
      </c>
      <c r="C33" s="97"/>
      <c r="D33" s="55">
        <v>0</v>
      </c>
      <c r="E33" s="102"/>
      <c r="F33" s="55">
        <v>0</v>
      </c>
    </row>
    <row r="34" spans="1:6" ht="15" customHeight="1">
      <c r="A34" s="101"/>
      <c r="B34" s="113" t="s">
        <v>175</v>
      </c>
      <c r="C34" s="97"/>
      <c r="D34" s="55">
        <v>172</v>
      </c>
      <c r="E34" s="102"/>
      <c r="F34" s="70">
        <v>196</v>
      </c>
    </row>
    <row r="35" spans="1:6" ht="15" customHeight="1">
      <c r="A35" s="101"/>
      <c r="B35" s="113" t="s">
        <v>50</v>
      </c>
      <c r="C35" s="97"/>
      <c r="D35" s="55">
        <v>-75467</v>
      </c>
      <c r="E35" s="102"/>
      <c r="F35" s="55">
        <v>-75830</v>
      </c>
    </row>
    <row r="36" spans="1:6" ht="15" customHeight="1">
      <c r="A36" s="101"/>
      <c r="B36" s="113" t="s">
        <v>113</v>
      </c>
      <c r="C36" s="97"/>
      <c r="D36" s="55">
        <v>140</v>
      </c>
      <c r="E36" s="102"/>
      <c r="F36" s="70">
        <v>49</v>
      </c>
    </row>
    <row r="37" spans="1:6" ht="15" customHeight="1">
      <c r="A37" s="101"/>
      <c r="B37" s="113" t="s">
        <v>161</v>
      </c>
      <c r="C37" s="97"/>
      <c r="D37" s="55">
        <v>0</v>
      </c>
      <c r="E37" s="102"/>
      <c r="F37" s="70">
        <v>131</v>
      </c>
    </row>
    <row r="38" ht="15" customHeight="1">
      <c r="F38" s="138"/>
    </row>
    <row r="39" spans="1:6" ht="15" customHeight="1" hidden="1">
      <c r="A39" s="101"/>
      <c r="B39" s="113" t="s">
        <v>106</v>
      </c>
      <c r="C39" s="97"/>
      <c r="D39" s="55">
        <v>0</v>
      </c>
      <c r="E39" s="102"/>
      <c r="F39" s="55">
        <v>0</v>
      </c>
    </row>
    <row r="40" spans="1:6" ht="15" customHeight="1">
      <c r="A40" s="101" t="s">
        <v>251</v>
      </c>
      <c r="B40" s="97"/>
      <c r="C40" s="97"/>
      <c r="D40" s="114">
        <f>SUM(D31:D39)</f>
        <v>-110095</v>
      </c>
      <c r="E40" s="102"/>
      <c r="F40" s="61">
        <f>SUM(F31:F39)</f>
        <v>-96117</v>
      </c>
    </row>
    <row r="41" spans="1:6" ht="15" customHeight="1">
      <c r="A41" s="101"/>
      <c r="B41" s="97"/>
      <c r="C41" s="97"/>
      <c r="D41" s="70"/>
      <c r="E41" s="102"/>
      <c r="F41" s="70"/>
    </row>
    <row r="42" spans="1:6" ht="15" customHeight="1">
      <c r="A42" s="101" t="s">
        <v>286</v>
      </c>
      <c r="B42" s="97"/>
      <c r="C42" s="97"/>
      <c r="D42" s="55"/>
      <c r="E42" s="102"/>
      <c r="F42" s="55"/>
    </row>
    <row r="43" spans="2:6" ht="15" customHeight="1">
      <c r="B43" s="97" t="s">
        <v>118</v>
      </c>
      <c r="C43" s="97"/>
      <c r="D43" s="55">
        <v>-1979</v>
      </c>
      <c r="E43" s="97"/>
      <c r="F43" s="55">
        <v>-2250</v>
      </c>
    </row>
    <row r="44" spans="2:6" ht="15" customHeight="1">
      <c r="B44" s="97" t="s">
        <v>132</v>
      </c>
      <c r="C44" s="97"/>
      <c r="D44" s="55">
        <v>-34987</v>
      </c>
      <c r="E44" s="97"/>
      <c r="F44" s="55">
        <v>-27731</v>
      </c>
    </row>
    <row r="45" spans="2:6" ht="15" customHeight="1">
      <c r="B45" s="97" t="s">
        <v>315</v>
      </c>
      <c r="C45" s="97"/>
      <c r="D45" s="55">
        <v>70000</v>
      </c>
      <c r="E45" s="97"/>
      <c r="F45" s="55">
        <v>80000</v>
      </c>
    </row>
    <row r="46" spans="2:6" ht="15" customHeight="1">
      <c r="B46" s="97" t="s">
        <v>313</v>
      </c>
      <c r="C46" s="97"/>
      <c r="D46" s="55">
        <v>980</v>
      </c>
      <c r="E46" s="97"/>
      <c r="F46" s="55">
        <v>243</v>
      </c>
    </row>
    <row r="47" spans="1:6" ht="15" customHeight="1">
      <c r="A47" s="97"/>
      <c r="B47" s="97"/>
      <c r="C47" s="97"/>
      <c r="D47" s="61"/>
      <c r="E47" s="97"/>
      <c r="F47" s="61"/>
    </row>
    <row r="48" spans="1:6" ht="15" customHeight="1">
      <c r="A48" s="101" t="s">
        <v>343</v>
      </c>
      <c r="B48" s="97"/>
      <c r="C48" s="97"/>
      <c r="D48" s="61">
        <f>SUM(D43:D46)</f>
        <v>34014</v>
      </c>
      <c r="E48" s="97"/>
      <c r="F48" s="61">
        <f>SUM(F43:F46)</f>
        <v>50262</v>
      </c>
    </row>
    <row r="49" spans="1:6" ht="15" customHeight="1">
      <c r="A49" s="97"/>
      <c r="B49" s="97"/>
      <c r="C49" s="97"/>
      <c r="D49" s="55"/>
      <c r="E49" s="97"/>
      <c r="F49" s="55"/>
    </row>
    <row r="50" spans="1:9" ht="15" customHeight="1">
      <c r="A50" s="101" t="s">
        <v>424</v>
      </c>
      <c r="B50" s="97"/>
      <c r="C50" s="97"/>
      <c r="D50" s="55">
        <f>+D28+D40+D48</f>
        <v>110817</v>
      </c>
      <c r="E50" s="97"/>
      <c r="F50" s="55">
        <f>+F28+F40+F48</f>
        <v>-39048</v>
      </c>
      <c r="G50" s="97"/>
      <c r="H50" s="97"/>
      <c r="I50" s="97"/>
    </row>
    <row r="51" spans="1:6" ht="15" customHeight="1">
      <c r="A51" s="101" t="s">
        <v>119</v>
      </c>
      <c r="B51" s="97"/>
      <c r="C51" s="97"/>
      <c r="D51" s="55">
        <v>18112</v>
      </c>
      <c r="E51" s="97"/>
      <c r="F51" s="55">
        <v>57160</v>
      </c>
    </row>
    <row r="52" spans="1:6" ht="15" customHeight="1">
      <c r="A52" s="101"/>
      <c r="B52" s="101"/>
      <c r="C52" s="97"/>
      <c r="D52" s="55"/>
      <c r="E52" s="97"/>
      <c r="F52" s="55"/>
    </row>
    <row r="53" spans="1:6" ht="15" customHeight="1" thickBot="1">
      <c r="A53" s="101" t="s">
        <v>417</v>
      </c>
      <c r="B53" s="101"/>
      <c r="C53" s="97"/>
      <c r="D53" s="115">
        <f>SUM(D50:D52)</f>
        <v>128929</v>
      </c>
      <c r="E53" s="97"/>
      <c r="F53" s="115">
        <f>SUM(F50:F52)</f>
        <v>18112</v>
      </c>
    </row>
    <row r="54" spans="1:6" ht="15" customHeight="1">
      <c r="A54" s="97"/>
      <c r="B54" s="97"/>
      <c r="C54" s="97"/>
      <c r="D54" s="116"/>
      <c r="E54" s="97"/>
      <c r="F54" s="55"/>
    </row>
    <row r="55" spans="1:6" ht="15" customHeight="1">
      <c r="A55" s="101" t="s">
        <v>257</v>
      </c>
      <c r="B55" s="97"/>
      <c r="C55" s="97"/>
      <c r="D55" s="116"/>
      <c r="E55" s="97"/>
      <c r="F55" s="55"/>
    </row>
    <row r="56" spans="1:6" ht="15" customHeight="1">
      <c r="A56" s="97"/>
      <c r="B56" s="97" t="s">
        <v>133</v>
      </c>
      <c r="C56" s="97"/>
      <c r="D56" s="55">
        <v>94503</v>
      </c>
      <c r="E56" s="55"/>
      <c r="F56" s="55">
        <v>6811</v>
      </c>
    </row>
    <row r="57" spans="1:6" ht="15" customHeight="1">
      <c r="A57" s="97"/>
      <c r="B57" s="97" t="s">
        <v>143</v>
      </c>
      <c r="C57" s="97"/>
      <c r="D57" s="55">
        <v>36065</v>
      </c>
      <c r="E57" s="55"/>
      <c r="F57" s="55">
        <v>13112</v>
      </c>
    </row>
    <row r="58" spans="1:6" ht="15" customHeight="1">
      <c r="A58" s="97"/>
      <c r="B58" s="97"/>
      <c r="C58" s="97"/>
      <c r="D58" s="71">
        <f>SUM(D56:D57)</f>
        <v>130568</v>
      </c>
      <c r="E58" s="55"/>
      <c r="F58" s="71">
        <f>SUM(F56:F57)</f>
        <v>19923</v>
      </c>
    </row>
    <row r="59" spans="1:6" ht="15" customHeight="1">
      <c r="A59" s="97"/>
      <c r="B59" s="97" t="s">
        <v>51</v>
      </c>
      <c r="C59" s="97"/>
      <c r="D59" s="55"/>
      <c r="E59" s="55"/>
      <c r="F59" s="55"/>
    </row>
    <row r="60" spans="1:7" ht="15" customHeight="1">
      <c r="A60" s="97"/>
      <c r="B60" s="97" t="s">
        <v>134</v>
      </c>
      <c r="C60" s="97"/>
      <c r="D60" s="70">
        <v>-1639</v>
      </c>
      <c r="E60" s="55"/>
      <c r="F60" s="55">
        <v>-1811</v>
      </c>
      <c r="G60" s="97"/>
    </row>
    <row r="61" spans="1:7" ht="15" customHeight="1">
      <c r="A61" s="97"/>
      <c r="B61" s="97"/>
      <c r="C61" s="97"/>
      <c r="D61" s="61"/>
      <c r="E61" s="55"/>
      <c r="F61" s="55"/>
      <c r="G61" s="97"/>
    </row>
    <row r="62" spans="1:7" ht="15" customHeight="1" thickBot="1">
      <c r="A62" s="97"/>
      <c r="B62" s="97"/>
      <c r="C62" s="97"/>
      <c r="D62" s="115">
        <f>SUM(D58:D60)</f>
        <v>128929</v>
      </c>
      <c r="E62" s="55"/>
      <c r="F62" s="115">
        <f>SUM(F58:F60)</f>
        <v>18112</v>
      </c>
      <c r="G62" s="97">
        <f>+D62-D53</f>
        <v>0</v>
      </c>
    </row>
    <row r="63" spans="1:6" ht="15" customHeight="1">
      <c r="A63" s="101"/>
      <c r="C63" s="97"/>
      <c r="D63" s="202">
        <f>'BS'!C17-Cashflow!D58</f>
        <v>0</v>
      </c>
      <c r="E63" s="201"/>
      <c r="F63" s="202"/>
    </row>
    <row r="64" spans="1:6" ht="15" customHeight="1">
      <c r="A64" s="101"/>
      <c r="C64" s="97"/>
      <c r="D64" s="202">
        <f>D53-D62</f>
        <v>0</v>
      </c>
      <c r="E64" s="201"/>
      <c r="F64" s="202">
        <f>F53-F62</f>
        <v>0</v>
      </c>
    </row>
    <row r="65" spans="1:6" ht="15" customHeight="1">
      <c r="A65" s="2" t="s">
        <v>310</v>
      </c>
      <c r="C65" s="97"/>
      <c r="D65" s="165"/>
      <c r="E65" s="164"/>
      <c r="F65" s="165"/>
    </row>
    <row r="66" spans="1:6" ht="14.25">
      <c r="A66" s="101" t="s">
        <v>309</v>
      </c>
      <c r="B66" s="2" t="s">
        <v>311</v>
      </c>
      <c r="C66" s="97"/>
      <c r="D66" s="165"/>
      <c r="E66" s="164"/>
      <c r="F66" s="165"/>
    </row>
    <row r="67" spans="1:6" ht="14.25">
      <c r="A67" s="101"/>
      <c r="C67" s="97"/>
      <c r="D67" s="165"/>
      <c r="E67" s="164"/>
      <c r="F67" s="165"/>
    </row>
    <row r="68" spans="1:7" ht="45" customHeight="1">
      <c r="A68" s="286" t="s">
        <v>296</v>
      </c>
      <c r="B68" s="286"/>
      <c r="C68" s="286"/>
      <c r="D68" s="286"/>
      <c r="E68" s="286"/>
      <c r="F68" s="286"/>
      <c r="G68" s="97"/>
    </row>
    <row r="69" spans="1:7" ht="15" customHeight="1">
      <c r="A69" s="59"/>
      <c r="B69" s="59"/>
      <c r="C69" s="59"/>
      <c r="D69" s="117">
        <f>+D53-D62</f>
        <v>0</v>
      </c>
      <c r="E69" s="59"/>
      <c r="F69" s="117">
        <f>+F53-F62</f>
        <v>0</v>
      </c>
      <c r="G69" s="97"/>
    </row>
    <row r="70" spans="1:6" ht="15" customHeight="1">
      <c r="A70" s="59"/>
      <c r="B70" s="59"/>
      <c r="C70" s="59"/>
      <c r="D70" s="117">
        <f>D58-'BS'!C17</f>
        <v>0</v>
      </c>
      <c r="E70" s="59"/>
      <c r="F70" s="59"/>
    </row>
    <row r="71" spans="1:6" ht="15" customHeight="1">
      <c r="A71" s="59"/>
      <c r="B71" s="59"/>
      <c r="C71" s="59"/>
      <c r="D71" s="59"/>
      <c r="E71" s="59"/>
      <c r="F71" s="59"/>
    </row>
  </sheetData>
  <sheetProtection/>
  <mergeCells count="2">
    <mergeCell ref="A68:F68"/>
    <mergeCell ref="D5:F5"/>
  </mergeCells>
  <printOptions horizontalCentered="1"/>
  <pageMargins left="0.5118110236220472" right="0.2362204724409449" top="0.35433070866141736" bottom="0.3937007874015748" header="0.15748031496062992" footer="0.15748031496062992"/>
  <pageSetup fitToHeight="1" fitToWidth="1" horizontalDpi="600" verticalDpi="600" orientation="portrait" paperSize="9" scale="81"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J270"/>
  <sheetViews>
    <sheetView showGridLines="0" view="pageBreakPreview" zoomScaleSheetLayoutView="100" zoomScalePageLayoutView="0" workbookViewId="0" topLeftCell="A223">
      <selection activeCell="G233" sqref="G233"/>
    </sheetView>
  </sheetViews>
  <sheetFormatPr defaultColWidth="9.140625" defaultRowHeight="14.25" customHeight="1"/>
  <cols>
    <col min="1" max="1" width="4.140625" style="2" customWidth="1"/>
    <col min="2" max="2" width="5.28125" style="2" customWidth="1"/>
    <col min="3" max="3" width="4.8515625" style="2" customWidth="1"/>
    <col min="4" max="4" width="22.140625" style="2" customWidth="1"/>
    <col min="5" max="5" width="3.421875" style="2" customWidth="1"/>
    <col min="6" max="6" width="8.7109375" style="2" customWidth="1"/>
    <col min="7" max="7" width="1.7109375" style="2" customWidth="1"/>
    <col min="8" max="8" width="11.8515625" style="2" customWidth="1"/>
    <col min="9" max="9" width="1.421875" style="2" customWidth="1"/>
    <col min="10" max="10" width="13.28125" style="2" customWidth="1"/>
    <col min="11" max="11" width="1.421875" style="2" customWidth="1"/>
    <col min="12" max="12" width="13.00390625" style="2" customWidth="1"/>
    <col min="13" max="13" width="1.7109375" style="2" customWidth="1"/>
    <col min="14" max="14" width="13.421875" style="2" customWidth="1"/>
    <col min="15" max="15" width="2.28125" style="2" customWidth="1"/>
    <col min="16" max="16" width="16.7109375" style="2" customWidth="1"/>
    <col min="17" max="17" width="1.57421875" style="2" customWidth="1"/>
    <col min="18" max="18" width="10.140625" style="2" customWidth="1"/>
    <col min="19" max="19" width="11.8515625" style="2" bestFit="1" customWidth="1"/>
    <col min="20" max="20" width="9.140625" style="2" customWidth="1"/>
    <col min="21" max="21" width="10.7109375" style="2" bestFit="1" customWidth="1"/>
    <col min="22" max="16384" width="9.140625" style="2" customWidth="1"/>
  </cols>
  <sheetData>
    <row r="1" ht="14.25" customHeight="1">
      <c r="A1" s="1" t="s">
        <v>172</v>
      </c>
    </row>
    <row r="3" spans="1:16" ht="14.25" customHeight="1">
      <c r="A3" s="3">
        <v>1</v>
      </c>
      <c r="B3" s="3"/>
      <c r="C3" s="333" t="s">
        <v>52</v>
      </c>
      <c r="D3" s="333"/>
      <c r="E3" s="333"/>
      <c r="F3" s="333"/>
      <c r="G3" s="333"/>
      <c r="H3" s="333"/>
      <c r="I3" s="333"/>
      <c r="J3" s="333"/>
      <c r="K3" s="333"/>
      <c r="L3" s="333"/>
      <c r="M3" s="333"/>
      <c r="N3" s="333"/>
      <c r="O3" s="333"/>
      <c r="P3" s="333"/>
    </row>
    <row r="4" spans="1:5" ht="14.25" customHeight="1">
      <c r="A4" s="3"/>
      <c r="B4" s="3"/>
      <c r="C4" s="3"/>
      <c r="D4" s="3"/>
      <c r="E4" s="3"/>
    </row>
    <row r="5" spans="3:16" ht="50.25" customHeight="1">
      <c r="C5" s="268" t="s">
        <v>314</v>
      </c>
      <c r="D5" s="268"/>
      <c r="E5" s="268"/>
      <c r="F5" s="268"/>
      <c r="G5" s="268"/>
      <c r="H5" s="268"/>
      <c r="I5" s="268"/>
      <c r="J5" s="268"/>
      <c r="K5" s="268"/>
      <c r="L5" s="268"/>
      <c r="M5" s="268"/>
      <c r="N5" s="268"/>
      <c r="O5" s="268"/>
      <c r="P5" s="268"/>
    </row>
    <row r="6" spans="3:16" ht="9" customHeight="1">
      <c r="C6" s="73"/>
      <c r="D6" s="73"/>
      <c r="E6" s="73"/>
      <c r="F6" s="73"/>
      <c r="G6" s="73"/>
      <c r="H6" s="73"/>
      <c r="I6" s="73"/>
      <c r="J6" s="73"/>
      <c r="K6" s="73"/>
      <c r="L6" s="73"/>
      <c r="M6" s="73"/>
      <c r="N6" s="73"/>
      <c r="O6" s="73"/>
      <c r="P6" s="73"/>
    </row>
    <row r="7" spans="3:16" ht="63" customHeight="1">
      <c r="C7" s="268" t="s">
        <v>238</v>
      </c>
      <c r="D7" s="268"/>
      <c r="E7" s="268"/>
      <c r="F7" s="268"/>
      <c r="G7" s="268"/>
      <c r="H7" s="268"/>
      <c r="I7" s="268"/>
      <c r="J7" s="268"/>
      <c r="K7" s="268"/>
      <c r="L7" s="268"/>
      <c r="M7" s="268"/>
      <c r="N7" s="268"/>
      <c r="O7" s="268"/>
      <c r="P7" s="268"/>
    </row>
    <row r="8" spans="3:16" ht="10.5" customHeight="1">
      <c r="C8" s="4"/>
      <c r="D8" s="4"/>
      <c r="E8" s="4"/>
      <c r="F8" s="4"/>
      <c r="G8" s="4"/>
      <c r="H8" s="4"/>
      <c r="I8" s="4"/>
      <c r="J8" s="4"/>
      <c r="K8" s="4"/>
      <c r="L8" s="4"/>
      <c r="M8" s="4"/>
      <c r="N8" s="4"/>
      <c r="O8" s="4"/>
      <c r="P8" s="4"/>
    </row>
    <row r="9" spans="1:16" ht="12" customHeight="1">
      <c r="A9" s="3">
        <v>2</v>
      </c>
      <c r="B9" s="3"/>
      <c r="C9" s="3" t="s">
        <v>289</v>
      </c>
      <c r="D9" s="3"/>
      <c r="E9" s="3"/>
      <c r="K9" s="4"/>
      <c r="L9" s="4"/>
      <c r="M9" s="4"/>
      <c r="N9" s="4"/>
      <c r="O9" s="4"/>
      <c r="P9" s="4"/>
    </row>
    <row r="10" spans="1:16" ht="12" customHeight="1">
      <c r="A10" s="3"/>
      <c r="B10" s="3"/>
      <c r="C10" s="3"/>
      <c r="D10" s="3"/>
      <c r="E10" s="3"/>
      <c r="K10" s="4"/>
      <c r="L10" s="4"/>
      <c r="M10" s="4"/>
      <c r="N10" s="4"/>
      <c r="O10" s="4"/>
      <c r="P10" s="4"/>
    </row>
    <row r="11" spans="1:16" ht="51.75" customHeight="1">
      <c r="A11" s="3"/>
      <c r="B11" s="3"/>
      <c r="C11" s="270" t="s">
        <v>234</v>
      </c>
      <c r="D11" s="280"/>
      <c r="E11" s="280"/>
      <c r="F11" s="280"/>
      <c r="G11" s="280"/>
      <c r="H11" s="280"/>
      <c r="I11" s="280"/>
      <c r="J11" s="280"/>
      <c r="K11" s="280"/>
      <c r="L11" s="280"/>
      <c r="M11" s="280"/>
      <c r="N11" s="280"/>
      <c r="O11" s="280"/>
      <c r="P11" s="280"/>
    </row>
    <row r="12" spans="1:16" ht="18" customHeight="1">
      <c r="A12" s="3"/>
      <c r="B12" s="3"/>
      <c r="C12" s="59"/>
      <c r="D12" s="120"/>
      <c r="E12" s="120"/>
      <c r="F12" s="120"/>
      <c r="G12" s="120"/>
      <c r="H12" s="120"/>
      <c r="I12" s="120"/>
      <c r="J12" s="120"/>
      <c r="K12" s="120"/>
      <c r="L12" s="120"/>
      <c r="M12" s="120"/>
      <c r="N12" s="120"/>
      <c r="O12" s="120"/>
      <c r="P12" s="120"/>
    </row>
    <row r="13" spans="1:16" ht="18" customHeight="1">
      <c r="A13" s="3"/>
      <c r="B13" s="224">
        <v>2.1</v>
      </c>
      <c r="C13" s="330" t="s">
        <v>350</v>
      </c>
      <c r="D13" s="331"/>
      <c r="E13" s="331"/>
      <c r="F13" s="331"/>
      <c r="G13" s="331"/>
      <c r="H13" s="331"/>
      <c r="I13" s="331"/>
      <c r="J13" s="331"/>
      <c r="K13" s="331"/>
      <c r="L13" s="331"/>
      <c r="M13" s="331"/>
      <c r="N13" s="331"/>
      <c r="O13" s="331"/>
      <c r="P13" s="331"/>
    </row>
    <row r="14" spans="1:16" ht="15" customHeight="1">
      <c r="A14" s="3"/>
      <c r="B14" s="3"/>
      <c r="D14" s="3"/>
      <c r="E14" s="3"/>
      <c r="K14" s="4"/>
      <c r="L14" s="4"/>
      <c r="M14" s="4"/>
      <c r="N14" s="4"/>
      <c r="O14" s="4"/>
      <c r="P14" s="4"/>
    </row>
    <row r="15" spans="1:16" ht="15" customHeight="1">
      <c r="A15" s="3"/>
      <c r="B15" s="3"/>
      <c r="C15" s="2" t="s">
        <v>191</v>
      </c>
      <c r="D15" s="3"/>
      <c r="E15" s="3"/>
      <c r="K15" s="4"/>
      <c r="L15" s="4"/>
      <c r="M15" s="4"/>
      <c r="N15" s="4"/>
      <c r="O15" s="4"/>
      <c r="P15" s="4"/>
    </row>
    <row r="16" spans="1:16" ht="15" customHeight="1">
      <c r="A16" s="3"/>
      <c r="B16" s="3"/>
      <c r="D16" s="3"/>
      <c r="E16" s="3"/>
      <c r="K16" s="4" t="s">
        <v>388</v>
      </c>
      <c r="L16" s="4"/>
      <c r="M16" s="4"/>
      <c r="N16" s="4"/>
      <c r="O16" s="4"/>
      <c r="P16" s="4"/>
    </row>
    <row r="17" spans="1:16" ht="15" customHeight="1">
      <c r="A17" s="3"/>
      <c r="B17" s="3"/>
      <c r="C17" s="3" t="s">
        <v>254</v>
      </c>
      <c r="D17" s="3"/>
      <c r="E17" s="3"/>
      <c r="K17" s="4"/>
      <c r="L17" s="4"/>
      <c r="M17" s="4"/>
      <c r="N17" s="4"/>
      <c r="O17" s="4"/>
      <c r="P17" s="4"/>
    </row>
    <row r="18" spans="1:16" ht="15" customHeight="1">
      <c r="A18" s="3"/>
      <c r="B18" s="3"/>
      <c r="D18" s="3"/>
      <c r="E18" s="3"/>
      <c r="K18" s="4"/>
      <c r="L18" s="4"/>
      <c r="M18" s="4"/>
      <c r="N18" s="4"/>
      <c r="O18" s="4"/>
      <c r="P18" s="4"/>
    </row>
    <row r="19" spans="1:16" ht="15" customHeight="1">
      <c r="A19" s="3"/>
      <c r="B19" s="3"/>
      <c r="C19" s="2" t="s">
        <v>192</v>
      </c>
      <c r="D19" s="3"/>
      <c r="E19" s="3"/>
      <c r="F19" s="2" t="s">
        <v>193</v>
      </c>
      <c r="K19" s="4"/>
      <c r="L19" s="4"/>
      <c r="M19" s="4"/>
      <c r="N19" s="4"/>
      <c r="O19" s="4"/>
      <c r="P19" s="4"/>
    </row>
    <row r="20" spans="1:16" ht="15" customHeight="1">
      <c r="A20" s="3"/>
      <c r="B20" s="3"/>
      <c r="C20" s="2" t="s">
        <v>194</v>
      </c>
      <c r="D20" s="3"/>
      <c r="E20" s="3"/>
      <c r="F20" s="2" t="s">
        <v>204</v>
      </c>
      <c r="K20" s="4"/>
      <c r="L20" s="4"/>
      <c r="M20" s="4"/>
      <c r="N20" s="4"/>
      <c r="O20" s="4"/>
      <c r="P20" s="4"/>
    </row>
    <row r="21" spans="1:16" ht="15" customHeight="1">
      <c r="A21" s="3"/>
      <c r="B21" s="3"/>
      <c r="C21" s="2" t="s">
        <v>195</v>
      </c>
      <c r="D21" s="3"/>
      <c r="E21" s="3"/>
      <c r="F21" s="2" t="s">
        <v>247</v>
      </c>
      <c r="K21" s="4"/>
      <c r="L21" s="4"/>
      <c r="M21" s="4"/>
      <c r="N21" s="4"/>
      <c r="O21" s="4"/>
      <c r="P21" s="4"/>
    </row>
    <row r="22" spans="1:16" ht="15" customHeight="1">
      <c r="A22" s="3"/>
      <c r="B22" s="3"/>
      <c r="C22" s="2" t="s">
        <v>196</v>
      </c>
      <c r="D22" s="3"/>
      <c r="E22" s="3"/>
      <c r="F22" s="2" t="s">
        <v>197</v>
      </c>
      <c r="K22" s="4"/>
      <c r="L22" s="4"/>
      <c r="M22" s="4"/>
      <c r="N22" s="4"/>
      <c r="O22" s="4"/>
      <c r="P22" s="4"/>
    </row>
    <row r="23" spans="1:16" ht="15" customHeight="1">
      <c r="A23" s="3"/>
      <c r="B23" s="3"/>
      <c r="C23" s="2" t="s">
        <v>198</v>
      </c>
      <c r="D23" s="3"/>
      <c r="E23" s="3"/>
      <c r="F23" s="2" t="s">
        <v>199</v>
      </c>
      <c r="K23" s="4"/>
      <c r="L23" s="4"/>
      <c r="M23" s="4"/>
      <c r="N23" s="4"/>
      <c r="O23" s="4"/>
      <c r="P23" s="4"/>
    </row>
    <row r="24" spans="1:16" ht="15" customHeight="1">
      <c r="A24" s="3"/>
      <c r="B24" s="3"/>
      <c r="C24" s="2" t="s">
        <v>200</v>
      </c>
      <c r="D24" s="3"/>
      <c r="E24" s="3"/>
      <c r="F24" s="2" t="s">
        <v>253</v>
      </c>
      <c r="K24" s="4"/>
      <c r="L24" s="4"/>
      <c r="M24" s="4"/>
      <c r="N24" s="4"/>
      <c r="O24" s="4"/>
      <c r="P24" s="4"/>
    </row>
    <row r="25" spans="1:16" ht="15" customHeight="1">
      <c r="A25" s="3"/>
      <c r="B25" s="3"/>
      <c r="C25" s="2" t="s">
        <v>201</v>
      </c>
      <c r="D25" s="3"/>
      <c r="E25" s="3"/>
      <c r="F25" s="2" t="s">
        <v>418</v>
      </c>
      <c r="K25" s="4"/>
      <c r="L25" s="4"/>
      <c r="M25" s="4"/>
      <c r="N25" s="4"/>
      <c r="O25" s="4"/>
      <c r="P25" s="4"/>
    </row>
    <row r="26" spans="1:16" ht="15" customHeight="1">
      <c r="A26" s="3"/>
      <c r="B26" s="3"/>
      <c r="C26" s="2" t="s">
        <v>202</v>
      </c>
      <c r="D26" s="3"/>
      <c r="E26" s="3"/>
      <c r="F26" s="2" t="s">
        <v>193</v>
      </c>
      <c r="K26" s="4"/>
      <c r="L26" s="4"/>
      <c r="M26" s="4"/>
      <c r="N26" s="4"/>
      <c r="O26" s="4"/>
      <c r="P26" s="4"/>
    </row>
    <row r="27" spans="1:16" ht="15" customHeight="1">
      <c r="A27" s="3"/>
      <c r="B27" s="3"/>
      <c r="C27" s="2" t="s">
        <v>203</v>
      </c>
      <c r="D27" s="3"/>
      <c r="E27" s="3"/>
      <c r="F27" s="2" t="s">
        <v>204</v>
      </c>
      <c r="K27" s="4"/>
      <c r="L27" s="4"/>
      <c r="M27" s="4"/>
      <c r="N27" s="4"/>
      <c r="O27" s="4"/>
      <c r="P27" s="4"/>
    </row>
    <row r="28" spans="1:16" ht="15" customHeight="1">
      <c r="A28" s="3"/>
      <c r="B28" s="3"/>
      <c r="C28" s="2" t="s">
        <v>206</v>
      </c>
      <c r="D28" s="3"/>
      <c r="E28" s="3"/>
      <c r="F28" s="2" t="s">
        <v>223</v>
      </c>
      <c r="K28" s="4"/>
      <c r="L28" s="4"/>
      <c r="M28" s="4"/>
      <c r="N28" s="4"/>
      <c r="O28" s="4"/>
      <c r="P28" s="4"/>
    </row>
    <row r="29" spans="1:16" ht="15" customHeight="1">
      <c r="A29" s="3"/>
      <c r="B29" s="3"/>
      <c r="C29" s="2" t="s">
        <v>207</v>
      </c>
      <c r="D29" s="3"/>
      <c r="E29" s="3"/>
      <c r="F29" s="2" t="s">
        <v>224</v>
      </c>
      <c r="K29" s="4"/>
      <c r="L29" s="4"/>
      <c r="M29" s="4"/>
      <c r="N29" s="4"/>
      <c r="O29" s="4"/>
      <c r="P29" s="4"/>
    </row>
    <row r="30" spans="1:16" ht="15" customHeight="1">
      <c r="A30" s="3"/>
      <c r="B30" s="3"/>
      <c r="C30" s="2" t="s">
        <v>205</v>
      </c>
      <c r="D30" s="3"/>
      <c r="E30" s="3"/>
      <c r="F30" s="2" t="s">
        <v>225</v>
      </c>
      <c r="K30" s="4"/>
      <c r="L30" s="4"/>
      <c r="M30" s="4"/>
      <c r="N30" s="4"/>
      <c r="O30" s="4"/>
      <c r="P30" s="4"/>
    </row>
    <row r="31" spans="1:16" ht="15" customHeight="1">
      <c r="A31" s="3"/>
      <c r="B31" s="3"/>
      <c r="C31" s="2" t="s">
        <v>208</v>
      </c>
      <c r="D31" s="3"/>
      <c r="E31" s="3"/>
      <c r="F31" s="2" t="s">
        <v>237</v>
      </c>
      <c r="K31" s="4"/>
      <c r="L31" s="4"/>
      <c r="M31" s="4"/>
      <c r="N31" s="4"/>
      <c r="O31" s="4"/>
      <c r="P31" s="4"/>
    </row>
    <row r="32" spans="1:16" ht="15" customHeight="1">
      <c r="A32" s="3"/>
      <c r="B32" s="3"/>
      <c r="C32" s="2" t="s">
        <v>209</v>
      </c>
      <c r="D32" s="3"/>
      <c r="E32" s="3"/>
      <c r="F32" s="2" t="s">
        <v>226</v>
      </c>
      <c r="K32" s="4"/>
      <c r="L32" s="4"/>
      <c r="M32" s="4"/>
      <c r="N32" s="4"/>
      <c r="O32" s="4"/>
      <c r="P32" s="4"/>
    </row>
    <row r="33" spans="1:16" ht="15" customHeight="1">
      <c r="A33" s="3"/>
      <c r="B33" s="3"/>
      <c r="C33" s="2" t="s">
        <v>210</v>
      </c>
      <c r="D33" s="3"/>
      <c r="E33" s="3"/>
      <c r="F33" s="2" t="s">
        <v>11</v>
      </c>
      <c r="K33" s="4"/>
      <c r="L33" s="4"/>
      <c r="M33" s="4"/>
      <c r="N33" s="4"/>
      <c r="O33" s="4"/>
      <c r="P33" s="4"/>
    </row>
    <row r="34" spans="1:16" ht="15" customHeight="1">
      <c r="A34" s="3"/>
      <c r="B34" s="3"/>
      <c r="C34" s="2" t="s">
        <v>211</v>
      </c>
      <c r="D34" s="3"/>
      <c r="E34" s="3"/>
      <c r="F34" s="2" t="s">
        <v>227</v>
      </c>
      <c r="K34" s="4"/>
      <c r="L34" s="4"/>
      <c r="M34" s="4"/>
      <c r="N34" s="4"/>
      <c r="O34" s="4"/>
      <c r="P34" s="4"/>
    </row>
    <row r="35" spans="1:16" ht="15" customHeight="1">
      <c r="A35" s="3"/>
      <c r="B35" s="3"/>
      <c r="C35" s="2" t="s">
        <v>212</v>
      </c>
      <c r="D35" s="3"/>
      <c r="E35" s="3"/>
      <c r="F35" s="2" t="s">
        <v>197</v>
      </c>
      <c r="K35" s="4"/>
      <c r="L35" s="4"/>
      <c r="M35" s="4"/>
      <c r="N35" s="4"/>
      <c r="O35" s="4"/>
      <c r="P35" s="4"/>
    </row>
    <row r="36" spans="1:16" ht="15" customHeight="1">
      <c r="A36" s="3"/>
      <c r="B36" s="3"/>
      <c r="C36" s="2" t="s">
        <v>229</v>
      </c>
      <c r="D36" s="3"/>
      <c r="E36" s="3"/>
      <c r="F36" s="2" t="s">
        <v>228</v>
      </c>
      <c r="K36" s="4"/>
      <c r="L36" s="4"/>
      <c r="M36" s="4"/>
      <c r="N36" s="4"/>
      <c r="O36" s="4"/>
      <c r="P36" s="4"/>
    </row>
    <row r="37" spans="1:16" ht="15" customHeight="1">
      <c r="A37" s="3"/>
      <c r="B37" s="3"/>
      <c r="C37" s="2" t="s">
        <v>213</v>
      </c>
      <c r="D37" s="3"/>
      <c r="E37" s="3"/>
      <c r="F37" s="2" t="s">
        <v>231</v>
      </c>
      <c r="K37" s="4"/>
      <c r="L37" s="4"/>
      <c r="M37" s="4"/>
      <c r="N37" s="4"/>
      <c r="O37" s="4"/>
      <c r="P37" s="4"/>
    </row>
    <row r="38" spans="1:16" ht="16.5" customHeight="1">
      <c r="A38" s="3"/>
      <c r="B38" s="3"/>
      <c r="C38" s="2" t="s">
        <v>214</v>
      </c>
      <c r="D38" s="14"/>
      <c r="E38" s="14"/>
      <c r="F38" s="268" t="s">
        <v>230</v>
      </c>
      <c r="G38" s="268"/>
      <c r="H38" s="268"/>
      <c r="I38" s="268"/>
      <c r="J38" s="268"/>
      <c r="K38" s="268"/>
      <c r="L38" s="268"/>
      <c r="M38" s="14"/>
      <c r="N38" s="14"/>
      <c r="O38" s="14"/>
      <c r="P38" s="14"/>
    </row>
    <row r="39" spans="1:16" ht="16.5" customHeight="1">
      <c r="A39" s="3"/>
      <c r="B39" s="3"/>
      <c r="C39" s="2" t="s">
        <v>215</v>
      </c>
      <c r="D39" s="14"/>
      <c r="E39" s="14"/>
      <c r="F39" s="268" t="s">
        <v>219</v>
      </c>
      <c r="G39" s="268"/>
      <c r="H39" s="268"/>
      <c r="I39" s="268"/>
      <c r="J39" s="268"/>
      <c r="K39" s="268"/>
      <c r="L39" s="268"/>
      <c r="M39" s="14"/>
      <c r="N39" s="14"/>
      <c r="O39" s="14"/>
      <c r="P39" s="14"/>
    </row>
    <row r="40" spans="1:16" ht="16.5" customHeight="1">
      <c r="A40" s="3"/>
      <c r="B40" s="3"/>
      <c r="C40" s="2" t="s">
        <v>216</v>
      </c>
      <c r="D40" s="14"/>
      <c r="E40" s="14"/>
      <c r="F40" s="268" t="s">
        <v>220</v>
      </c>
      <c r="G40" s="268"/>
      <c r="H40" s="268"/>
      <c r="I40" s="268"/>
      <c r="J40" s="268"/>
      <c r="K40" s="268"/>
      <c r="L40" s="268"/>
      <c r="M40" s="14"/>
      <c r="N40" s="14"/>
      <c r="O40" s="14"/>
      <c r="P40" s="14"/>
    </row>
    <row r="41" spans="1:16" ht="16.5" customHeight="1">
      <c r="A41" s="3"/>
      <c r="B41" s="3"/>
      <c r="C41" s="2" t="s">
        <v>217</v>
      </c>
      <c r="D41" s="14"/>
      <c r="E41" s="14"/>
      <c r="F41" s="268" t="s">
        <v>221</v>
      </c>
      <c r="G41" s="268"/>
      <c r="H41" s="268"/>
      <c r="I41" s="268"/>
      <c r="J41" s="268"/>
      <c r="K41" s="268"/>
      <c r="L41" s="268"/>
      <c r="M41" s="268"/>
      <c r="N41" s="268"/>
      <c r="O41" s="14"/>
      <c r="P41" s="14"/>
    </row>
    <row r="42" spans="1:16" ht="16.5" customHeight="1">
      <c r="A42" s="3"/>
      <c r="B42" s="3"/>
      <c r="C42" s="2" t="s">
        <v>218</v>
      </c>
      <c r="D42" s="14"/>
      <c r="E42" s="14"/>
      <c r="F42" s="268" t="s">
        <v>222</v>
      </c>
      <c r="G42" s="268"/>
      <c r="H42" s="268"/>
      <c r="I42" s="268"/>
      <c r="J42" s="268"/>
      <c r="K42" s="268"/>
      <c r="L42" s="268"/>
      <c r="M42" s="14"/>
      <c r="N42" s="14"/>
      <c r="O42" s="14"/>
      <c r="P42" s="14"/>
    </row>
    <row r="43" spans="1:16" ht="12" customHeight="1">
      <c r="A43" s="3"/>
      <c r="B43" s="3"/>
      <c r="C43" s="4"/>
      <c r="D43" s="4"/>
      <c r="E43" s="4"/>
      <c r="F43" s="4"/>
      <c r="G43" s="4"/>
      <c r="H43" s="4"/>
      <c r="I43" s="4"/>
      <c r="J43" s="4"/>
      <c r="K43" s="4"/>
      <c r="L43" s="4"/>
      <c r="M43" s="4"/>
      <c r="N43" s="4"/>
      <c r="O43" s="4"/>
      <c r="P43" s="4"/>
    </row>
    <row r="44" spans="1:16" ht="33.75" customHeight="1">
      <c r="A44" s="3"/>
      <c r="B44" s="3"/>
      <c r="C44" s="268" t="s">
        <v>351</v>
      </c>
      <c r="D44" s="268"/>
      <c r="E44" s="268"/>
      <c r="F44" s="268"/>
      <c r="G44" s="268"/>
      <c r="H44" s="268"/>
      <c r="I44" s="268"/>
      <c r="J44" s="268"/>
      <c r="K44" s="268"/>
      <c r="L44" s="268"/>
      <c r="M44" s="268"/>
      <c r="N44" s="268"/>
      <c r="O44" s="268"/>
      <c r="P44" s="268"/>
    </row>
    <row r="45" spans="1:16" ht="10.5" customHeight="1">
      <c r="A45" s="3"/>
      <c r="B45" s="3"/>
      <c r="C45" s="4"/>
      <c r="D45" s="4"/>
      <c r="E45" s="4"/>
      <c r="F45" s="4"/>
      <c r="G45" s="4"/>
      <c r="H45" s="4"/>
      <c r="I45" s="4"/>
      <c r="J45" s="4"/>
      <c r="K45" s="4"/>
      <c r="L45" s="4"/>
      <c r="M45" s="4"/>
      <c r="N45" s="4"/>
      <c r="O45" s="4"/>
      <c r="P45" s="4"/>
    </row>
    <row r="46" spans="1:16" ht="47.25" customHeight="1">
      <c r="A46" s="3"/>
      <c r="B46" s="3"/>
      <c r="C46" s="268" t="s">
        <v>425</v>
      </c>
      <c r="D46" s="268"/>
      <c r="E46" s="268"/>
      <c r="F46" s="268"/>
      <c r="G46" s="268"/>
      <c r="H46" s="268"/>
      <c r="I46" s="268"/>
      <c r="J46" s="268"/>
      <c r="K46" s="268"/>
      <c r="L46" s="268"/>
      <c r="M46" s="268"/>
      <c r="N46" s="268"/>
      <c r="O46" s="268"/>
      <c r="P46" s="268"/>
    </row>
    <row r="47" spans="1:16" ht="17.25" customHeight="1">
      <c r="A47" s="3"/>
      <c r="B47" s="3"/>
      <c r="C47" s="4"/>
      <c r="D47" s="4"/>
      <c r="E47" s="4"/>
      <c r="F47" s="4"/>
      <c r="G47" s="4"/>
      <c r="H47" s="4"/>
      <c r="I47" s="4"/>
      <c r="J47" s="4"/>
      <c r="K47" s="4"/>
      <c r="L47" s="4"/>
      <c r="M47" s="4"/>
      <c r="N47" s="4"/>
      <c r="O47" s="4"/>
      <c r="P47" s="4"/>
    </row>
    <row r="48" spans="1:16" ht="17.25" customHeight="1">
      <c r="A48" s="3"/>
      <c r="B48" s="222">
        <v>2.2</v>
      </c>
      <c r="C48" s="286" t="s">
        <v>352</v>
      </c>
      <c r="D48" s="323"/>
      <c r="E48" s="323"/>
      <c r="F48" s="323"/>
      <c r="G48" s="323"/>
      <c r="H48" s="323"/>
      <c r="I48" s="323"/>
      <c r="J48" s="323"/>
      <c r="K48" s="323"/>
      <c r="L48" s="323"/>
      <c r="M48" s="323"/>
      <c r="N48" s="323"/>
      <c r="O48" s="323"/>
      <c r="P48" s="323"/>
    </row>
    <row r="49" spans="1:16" ht="16.5" customHeight="1">
      <c r="A49" s="3"/>
      <c r="B49" s="3"/>
      <c r="C49" s="4" t="s">
        <v>232</v>
      </c>
      <c r="D49" s="286" t="s">
        <v>290</v>
      </c>
      <c r="E49" s="286"/>
      <c r="F49" s="286"/>
      <c r="G49" s="286"/>
      <c r="H49" s="323"/>
      <c r="I49" s="323"/>
      <c r="J49" s="4"/>
      <c r="K49" s="4"/>
      <c r="L49" s="4"/>
      <c r="M49" s="4"/>
      <c r="N49" s="4"/>
      <c r="O49" s="4"/>
      <c r="P49" s="4"/>
    </row>
    <row r="50" spans="1:16" ht="58.5" customHeight="1">
      <c r="A50" s="3"/>
      <c r="B50" s="3"/>
      <c r="D50" s="329" t="s">
        <v>233</v>
      </c>
      <c r="E50" s="329"/>
      <c r="F50" s="322"/>
      <c r="G50" s="322"/>
      <c r="H50" s="322"/>
      <c r="I50" s="322"/>
      <c r="J50" s="322"/>
      <c r="K50" s="322"/>
      <c r="L50" s="322"/>
      <c r="M50" s="322"/>
      <c r="N50" s="322"/>
      <c r="O50" s="322"/>
      <c r="P50" s="322"/>
    </row>
    <row r="51" spans="1:16" ht="12" customHeight="1">
      <c r="A51" s="3"/>
      <c r="B51" s="3"/>
      <c r="C51" s="4"/>
      <c r="D51" s="4"/>
      <c r="E51" s="4"/>
      <c r="F51" s="4"/>
      <c r="G51" s="4"/>
      <c r="H51" s="4"/>
      <c r="I51" s="4"/>
      <c r="J51" s="4"/>
      <c r="K51" s="4"/>
      <c r="L51" s="4"/>
      <c r="M51" s="4"/>
      <c r="N51" s="4"/>
      <c r="O51" s="4"/>
      <c r="P51" s="4"/>
    </row>
    <row r="52" spans="1:16" ht="12" customHeight="1">
      <c r="A52" s="3"/>
      <c r="B52" s="3"/>
      <c r="C52" s="4" t="s">
        <v>235</v>
      </c>
      <c r="D52" s="326" t="s">
        <v>276</v>
      </c>
      <c r="E52" s="326"/>
      <c r="F52" s="322"/>
      <c r="G52" s="322"/>
      <c r="H52" s="322"/>
      <c r="I52" s="322"/>
      <c r="J52" s="322"/>
      <c r="K52" s="322"/>
      <c r="L52" s="322"/>
      <c r="M52" s="322"/>
      <c r="N52" s="322"/>
      <c r="O52" s="322"/>
      <c r="P52" s="322"/>
    </row>
    <row r="53" spans="1:16" ht="12" customHeight="1">
      <c r="A53" s="3"/>
      <c r="B53" s="3"/>
      <c r="C53" s="4"/>
      <c r="D53" s="194"/>
      <c r="E53" s="194"/>
      <c r="F53" s="192"/>
      <c r="G53" s="192"/>
      <c r="H53" s="192"/>
      <c r="I53" s="192"/>
      <c r="J53" s="192"/>
      <c r="K53" s="192"/>
      <c r="L53" s="192"/>
      <c r="M53" s="192"/>
      <c r="N53" s="192"/>
      <c r="O53" s="192"/>
      <c r="P53" s="192"/>
    </row>
    <row r="54" spans="1:16" ht="72.75" customHeight="1">
      <c r="A54" s="3"/>
      <c r="B54" s="3"/>
      <c r="C54" s="4"/>
      <c r="D54" s="321" t="s">
        <v>298</v>
      </c>
      <c r="E54" s="321"/>
      <c r="F54" s="322"/>
      <c r="G54" s="322"/>
      <c r="H54" s="322"/>
      <c r="I54" s="322"/>
      <c r="J54" s="322"/>
      <c r="K54" s="322"/>
      <c r="L54" s="322"/>
      <c r="M54" s="322"/>
      <c r="N54" s="322"/>
      <c r="O54" s="322"/>
      <c r="P54" s="322"/>
    </row>
    <row r="55" spans="1:16" ht="12" customHeight="1">
      <c r="A55" s="3"/>
      <c r="B55" s="3"/>
      <c r="C55" s="4"/>
      <c r="D55" s="195"/>
      <c r="E55" s="195"/>
      <c r="F55" s="192"/>
      <c r="G55" s="192"/>
      <c r="H55" s="192"/>
      <c r="I55" s="192"/>
      <c r="J55" s="192"/>
      <c r="K55" s="192"/>
      <c r="L55" s="192"/>
      <c r="M55" s="192"/>
      <c r="N55" s="192"/>
      <c r="O55" s="192"/>
      <c r="P55" s="192"/>
    </row>
    <row r="56" spans="1:16" ht="58.5" customHeight="1">
      <c r="A56" s="3"/>
      <c r="B56" s="3"/>
      <c r="C56" s="4"/>
      <c r="D56" s="321" t="s">
        <v>281</v>
      </c>
      <c r="E56" s="321"/>
      <c r="F56" s="322"/>
      <c r="G56" s="322"/>
      <c r="H56" s="322"/>
      <c r="I56" s="322"/>
      <c r="J56" s="322"/>
      <c r="K56" s="322"/>
      <c r="L56" s="322"/>
      <c r="M56" s="322"/>
      <c r="N56" s="322"/>
      <c r="O56" s="322"/>
      <c r="P56" s="322"/>
    </row>
    <row r="57" spans="1:16" ht="6" customHeight="1">
      <c r="A57" s="3"/>
      <c r="B57" s="3"/>
      <c r="C57" s="4"/>
      <c r="D57" s="195"/>
      <c r="E57" s="195"/>
      <c r="F57" s="192"/>
      <c r="G57" s="192"/>
      <c r="H57" s="192"/>
      <c r="I57" s="192"/>
      <c r="J57" s="192"/>
      <c r="K57" s="192"/>
      <c r="L57" s="192"/>
      <c r="M57" s="192"/>
      <c r="N57" s="192"/>
      <c r="O57" s="192"/>
      <c r="P57" s="192"/>
    </row>
    <row r="58" spans="1:16" ht="46.5" customHeight="1">
      <c r="A58" s="3"/>
      <c r="B58" s="3"/>
      <c r="C58" s="4"/>
      <c r="D58" s="321" t="s">
        <v>282</v>
      </c>
      <c r="E58" s="321"/>
      <c r="F58" s="322"/>
      <c r="G58" s="322"/>
      <c r="H58" s="322"/>
      <c r="I58" s="322"/>
      <c r="J58" s="322"/>
      <c r="K58" s="322"/>
      <c r="L58" s="322"/>
      <c r="M58" s="322"/>
      <c r="N58" s="322"/>
      <c r="O58" s="322"/>
      <c r="P58" s="322"/>
    </row>
    <row r="59" spans="1:16" ht="12" customHeight="1">
      <c r="A59" s="3"/>
      <c r="B59" s="3"/>
      <c r="C59" s="4"/>
      <c r="D59" s="4"/>
      <c r="E59" s="4"/>
      <c r="F59" s="4"/>
      <c r="G59" s="4"/>
      <c r="H59" s="4"/>
      <c r="I59" s="4"/>
      <c r="J59" s="4"/>
      <c r="K59" s="4"/>
      <c r="L59" s="4"/>
      <c r="M59" s="4"/>
      <c r="N59" s="4"/>
      <c r="O59" s="4"/>
      <c r="P59" s="4"/>
    </row>
    <row r="60" spans="1:16" ht="16.5" customHeight="1">
      <c r="A60" s="3"/>
      <c r="B60" s="3"/>
      <c r="C60" s="4" t="s">
        <v>275</v>
      </c>
      <c r="D60" s="286" t="s">
        <v>258</v>
      </c>
      <c r="E60" s="286"/>
      <c r="F60" s="286"/>
      <c r="G60" s="286"/>
      <c r="H60" s="323"/>
      <c r="I60" s="323"/>
      <c r="J60" s="4"/>
      <c r="K60" s="4"/>
      <c r="L60" s="4"/>
      <c r="M60" s="4"/>
      <c r="N60" s="4"/>
      <c r="O60" s="4"/>
      <c r="P60" s="4"/>
    </row>
    <row r="61" spans="1:16" ht="12" customHeight="1">
      <c r="A61" s="3"/>
      <c r="B61" s="3"/>
      <c r="C61" s="4"/>
      <c r="D61" s="11"/>
      <c r="E61" s="11"/>
      <c r="F61" s="11"/>
      <c r="G61" s="11"/>
      <c r="H61" s="193"/>
      <c r="I61" s="193"/>
      <c r="J61" s="4"/>
      <c r="K61" s="4"/>
      <c r="L61" s="4"/>
      <c r="M61" s="4"/>
      <c r="N61" s="4"/>
      <c r="O61" s="4"/>
      <c r="P61" s="4"/>
    </row>
    <row r="62" spans="1:16" ht="90" customHeight="1">
      <c r="A62" s="3"/>
      <c r="B62" s="3"/>
      <c r="C62" s="4"/>
      <c r="D62" s="268" t="s">
        <v>262</v>
      </c>
      <c r="E62" s="268"/>
      <c r="F62" s="268"/>
      <c r="G62" s="268"/>
      <c r="H62" s="268"/>
      <c r="I62" s="268"/>
      <c r="J62" s="268"/>
      <c r="K62" s="268"/>
      <c r="L62" s="268"/>
      <c r="M62" s="268"/>
      <c r="N62" s="268"/>
      <c r="O62" s="268"/>
      <c r="P62" s="268"/>
    </row>
    <row r="63" spans="1:16" ht="18.75" customHeight="1">
      <c r="A63" s="3"/>
      <c r="B63" s="3"/>
      <c r="C63" s="4"/>
      <c r="D63" s="4"/>
      <c r="E63" s="4"/>
      <c r="F63" s="4"/>
      <c r="G63" s="4"/>
      <c r="H63" s="4"/>
      <c r="I63" s="4"/>
      <c r="J63" s="4"/>
      <c r="K63" s="4"/>
      <c r="L63" s="4"/>
      <c r="M63" s="4"/>
      <c r="N63" s="4"/>
      <c r="O63" s="4"/>
      <c r="P63" s="4"/>
    </row>
    <row r="64" spans="1:16" ht="24" customHeight="1">
      <c r="A64" s="3"/>
      <c r="B64" s="3"/>
      <c r="C64" s="4"/>
      <c r="D64" s="5"/>
      <c r="E64" s="5"/>
      <c r="F64" s="5"/>
      <c r="G64" s="5"/>
      <c r="H64" s="5"/>
      <c r="I64" s="5"/>
      <c r="J64" s="182" t="s">
        <v>240</v>
      </c>
      <c r="K64" s="182"/>
      <c r="L64" s="182"/>
      <c r="M64" s="182"/>
      <c r="N64" s="182"/>
      <c r="O64" s="4"/>
      <c r="P64" s="4"/>
    </row>
    <row r="65" spans="1:16" ht="19.5" customHeight="1">
      <c r="A65" s="3"/>
      <c r="B65" s="3"/>
      <c r="C65" s="4"/>
      <c r="D65" s="5"/>
      <c r="E65" s="5"/>
      <c r="F65" s="5"/>
      <c r="G65" s="5"/>
      <c r="H65" s="5"/>
      <c r="I65" s="5"/>
      <c r="J65" s="182" t="s">
        <v>241</v>
      </c>
      <c r="K65" s="182"/>
      <c r="L65" s="182" t="s">
        <v>242</v>
      </c>
      <c r="M65" s="182"/>
      <c r="N65" s="182" t="s">
        <v>150</v>
      </c>
      <c r="O65" s="4"/>
      <c r="P65" s="4"/>
    </row>
    <row r="66" spans="1:16" ht="18" customHeight="1">
      <c r="A66" s="3"/>
      <c r="B66" s="3"/>
      <c r="C66" s="4"/>
      <c r="D66" s="5"/>
      <c r="E66" s="5"/>
      <c r="F66" s="5"/>
      <c r="G66" s="5"/>
      <c r="H66" s="5"/>
      <c r="I66" s="5"/>
      <c r="J66" s="182" t="s">
        <v>2</v>
      </c>
      <c r="K66" s="182"/>
      <c r="L66" s="182" t="s">
        <v>2</v>
      </c>
      <c r="M66" s="182"/>
      <c r="N66" s="182" t="s">
        <v>2</v>
      </c>
      <c r="O66" s="4"/>
      <c r="P66" s="4"/>
    </row>
    <row r="67" spans="3:16" ht="14.25" customHeight="1">
      <c r="C67" s="126"/>
      <c r="D67" s="295" t="s">
        <v>243</v>
      </c>
      <c r="E67" s="295"/>
      <c r="F67" s="295"/>
      <c r="G67" s="5"/>
      <c r="H67" s="5"/>
      <c r="I67" s="5"/>
      <c r="J67" s="182"/>
      <c r="K67" s="182"/>
      <c r="L67" s="182"/>
      <c r="M67" s="182"/>
      <c r="N67" s="182"/>
      <c r="O67" s="73"/>
      <c r="P67" s="73"/>
    </row>
    <row r="68" spans="3:18" ht="14.25" customHeight="1">
      <c r="C68" s="126"/>
      <c r="D68" s="2" t="s">
        <v>12</v>
      </c>
      <c r="F68" s="5"/>
      <c r="G68" s="5"/>
      <c r="H68" s="5"/>
      <c r="I68" s="5"/>
      <c r="J68" s="183">
        <v>269963</v>
      </c>
      <c r="K68" s="183"/>
      <c r="L68" s="183">
        <f>-L69</f>
        <v>370837</v>
      </c>
      <c r="M68" s="183"/>
      <c r="N68" s="31">
        <f>J68+L68</f>
        <v>640800</v>
      </c>
      <c r="O68" s="73"/>
      <c r="P68" s="73"/>
      <c r="R68" s="25">
        <f>N68-'BS'!E8</f>
        <v>0</v>
      </c>
    </row>
    <row r="69" spans="3:16" ht="14.25" customHeight="1">
      <c r="C69" s="126"/>
      <c r="D69" s="2" t="s">
        <v>244</v>
      </c>
      <c r="F69" s="5"/>
      <c r="G69" s="5"/>
      <c r="H69" s="5"/>
      <c r="I69" s="5"/>
      <c r="J69" s="183">
        <v>370837</v>
      </c>
      <c r="K69" s="183"/>
      <c r="L69" s="183">
        <f>-J69</f>
        <v>-370837</v>
      </c>
      <c r="M69" s="183"/>
      <c r="N69" s="31">
        <f>J69+L69</f>
        <v>0</v>
      </c>
      <c r="O69" s="73"/>
      <c r="P69" s="73"/>
    </row>
    <row r="70" spans="3:16" ht="14.25" customHeight="1">
      <c r="C70" s="126"/>
      <c r="F70" s="5"/>
      <c r="G70" s="5"/>
      <c r="H70" s="5"/>
      <c r="I70" s="5"/>
      <c r="J70" s="183"/>
      <c r="K70" s="183"/>
      <c r="L70" s="183"/>
      <c r="M70" s="183"/>
      <c r="N70" s="31"/>
      <c r="O70" s="73"/>
      <c r="P70" s="73"/>
    </row>
    <row r="71" spans="3:16" ht="14.25" customHeight="1">
      <c r="C71" s="126"/>
      <c r="F71" s="5"/>
      <c r="G71" s="5"/>
      <c r="H71" s="5"/>
      <c r="I71" s="5"/>
      <c r="J71" s="183"/>
      <c r="K71" s="183"/>
      <c r="L71" s="183"/>
      <c r="M71" s="183"/>
      <c r="N71" s="31"/>
      <c r="O71" s="73"/>
      <c r="P71" s="73"/>
    </row>
    <row r="72" spans="2:16" ht="14.25" customHeight="1">
      <c r="B72" s="26">
        <v>2.3</v>
      </c>
      <c r="C72" s="286" t="s">
        <v>353</v>
      </c>
      <c r="D72" s="323"/>
      <c r="E72" s="323"/>
      <c r="F72" s="323"/>
      <c r="G72" s="323"/>
      <c r="H72" s="323"/>
      <c r="I72" s="323"/>
      <c r="J72" s="323"/>
      <c r="K72" s="323"/>
      <c r="L72" s="323"/>
      <c r="M72" s="323"/>
      <c r="N72" s="323"/>
      <c r="O72" s="323"/>
      <c r="P72" s="323"/>
    </row>
    <row r="73" spans="2:16" ht="14.25" customHeight="1">
      <c r="B73" s="3"/>
      <c r="C73" s="11"/>
      <c r="D73" s="193"/>
      <c r="E73" s="193"/>
      <c r="F73" s="193"/>
      <c r="G73" s="193"/>
      <c r="H73" s="193"/>
      <c r="I73" s="193"/>
      <c r="J73" s="193"/>
      <c r="K73" s="193"/>
      <c r="L73" s="193"/>
      <c r="M73" s="193"/>
      <c r="N73" s="193"/>
      <c r="O73" s="193"/>
      <c r="P73" s="193"/>
    </row>
    <row r="74" spans="2:16" ht="29.25" customHeight="1">
      <c r="B74" s="3"/>
      <c r="C74" s="268" t="s">
        <v>354</v>
      </c>
      <c r="D74" s="319"/>
      <c r="E74" s="319"/>
      <c r="F74" s="319"/>
      <c r="G74" s="319"/>
      <c r="H74" s="319"/>
      <c r="I74" s="319"/>
      <c r="J74" s="319"/>
      <c r="K74" s="319"/>
      <c r="L74" s="319"/>
      <c r="M74" s="319"/>
      <c r="N74" s="319"/>
      <c r="O74" s="319"/>
      <c r="P74" s="319"/>
    </row>
    <row r="75" spans="2:16" ht="17.25" customHeight="1">
      <c r="B75" s="3"/>
      <c r="C75" s="4"/>
      <c r="D75" s="191"/>
      <c r="E75" s="191"/>
      <c r="F75" s="191"/>
      <c r="G75" s="191"/>
      <c r="H75" s="191"/>
      <c r="I75" s="191"/>
      <c r="J75" s="191"/>
      <c r="K75" s="191"/>
      <c r="L75" s="191"/>
      <c r="M75" s="191"/>
      <c r="N75" s="191"/>
      <c r="O75" s="191"/>
      <c r="P75" s="191"/>
    </row>
    <row r="76" spans="2:16" ht="44.25" customHeight="1">
      <c r="B76" s="3"/>
      <c r="C76" s="286" t="s">
        <v>355</v>
      </c>
      <c r="D76" s="323"/>
      <c r="E76" s="323"/>
      <c r="F76" s="323"/>
      <c r="G76" s="323"/>
      <c r="H76" s="323"/>
      <c r="I76" s="323"/>
      <c r="J76" s="323"/>
      <c r="K76" s="191"/>
      <c r="L76" s="191"/>
      <c r="M76" s="191"/>
      <c r="N76" s="324" t="s">
        <v>356</v>
      </c>
      <c r="O76" s="325"/>
      <c r="P76" s="325"/>
    </row>
    <row r="77" spans="2:16" ht="15.75" customHeight="1">
      <c r="B77" s="3"/>
      <c r="C77" s="11"/>
      <c r="D77" s="193"/>
      <c r="E77" s="193"/>
      <c r="F77" s="193"/>
      <c r="G77" s="193"/>
      <c r="H77" s="193"/>
      <c r="I77" s="193"/>
      <c r="J77" s="193"/>
      <c r="K77" s="191"/>
      <c r="L77" s="191"/>
      <c r="M77" s="191"/>
      <c r="N77" s="215"/>
      <c r="O77" s="216"/>
      <c r="P77" s="216"/>
    </row>
    <row r="78" spans="1:16" ht="15" customHeight="1">
      <c r="A78" s="3"/>
      <c r="B78" s="3"/>
      <c r="C78" s="2" t="s">
        <v>357</v>
      </c>
      <c r="D78" s="3"/>
      <c r="E78" s="3"/>
      <c r="F78" s="2" t="s">
        <v>253</v>
      </c>
      <c r="K78" s="4"/>
      <c r="L78" s="4"/>
      <c r="M78" s="4"/>
      <c r="N78" s="4"/>
      <c r="O78" s="4"/>
      <c r="P78" s="217" t="s">
        <v>358</v>
      </c>
    </row>
    <row r="79" spans="2:16" ht="16.5" customHeight="1">
      <c r="B79" s="3"/>
      <c r="C79" s="268" t="s">
        <v>359</v>
      </c>
      <c r="D79" s="319"/>
      <c r="E79" s="191"/>
      <c r="F79" s="315" t="s">
        <v>360</v>
      </c>
      <c r="G79" s="315"/>
      <c r="H79" s="315"/>
      <c r="I79" s="315"/>
      <c r="J79" s="315"/>
      <c r="K79" s="315"/>
      <c r="L79" s="315"/>
      <c r="M79" s="315"/>
      <c r="N79" s="215"/>
      <c r="O79" s="216"/>
      <c r="P79" s="217" t="s">
        <v>358</v>
      </c>
    </row>
    <row r="80" spans="2:16" ht="19.5" customHeight="1">
      <c r="B80" s="3"/>
      <c r="C80" s="268" t="s">
        <v>361</v>
      </c>
      <c r="D80" s="320"/>
      <c r="E80" s="214"/>
      <c r="F80" s="315" t="s">
        <v>362</v>
      </c>
      <c r="G80" s="315"/>
      <c r="H80" s="315"/>
      <c r="I80" s="315"/>
      <c r="J80" s="315"/>
      <c r="K80" s="315"/>
      <c r="L80" s="315"/>
      <c r="M80" s="191"/>
      <c r="N80" s="215"/>
      <c r="O80" s="216"/>
      <c r="P80" s="219" t="s">
        <v>363</v>
      </c>
    </row>
    <row r="81" spans="2:16" ht="20.25" customHeight="1">
      <c r="B81" s="3"/>
      <c r="C81" s="268" t="s">
        <v>364</v>
      </c>
      <c r="D81" s="319"/>
      <c r="E81" s="191"/>
      <c r="F81" s="315" t="s">
        <v>365</v>
      </c>
      <c r="G81" s="315"/>
      <c r="H81" s="315"/>
      <c r="I81" s="315"/>
      <c r="J81" s="315"/>
      <c r="K81" s="315"/>
      <c r="L81" s="315"/>
      <c r="M81" s="315"/>
      <c r="N81" s="215"/>
      <c r="O81" s="216"/>
      <c r="P81" s="217" t="s">
        <v>358</v>
      </c>
    </row>
    <row r="82" spans="2:16" ht="30.75" customHeight="1">
      <c r="B82" s="3"/>
      <c r="C82" s="268" t="s">
        <v>366</v>
      </c>
      <c r="D82" s="320"/>
      <c r="E82" s="214"/>
      <c r="F82" s="315" t="s">
        <v>367</v>
      </c>
      <c r="G82" s="315"/>
      <c r="H82" s="315"/>
      <c r="I82" s="315"/>
      <c r="J82" s="315"/>
      <c r="K82" s="315"/>
      <c r="L82" s="315"/>
      <c r="M82" s="191"/>
      <c r="N82" s="215"/>
      <c r="O82" s="216"/>
      <c r="P82" s="219" t="s">
        <v>368</v>
      </c>
    </row>
    <row r="83" spans="2:16" ht="21.75" customHeight="1">
      <c r="B83" s="3"/>
      <c r="C83" s="268" t="s">
        <v>366</v>
      </c>
      <c r="D83" s="320"/>
      <c r="E83" s="214"/>
      <c r="F83" s="315" t="s">
        <v>426</v>
      </c>
      <c r="G83" s="319"/>
      <c r="H83" s="319"/>
      <c r="I83" s="319"/>
      <c r="J83" s="319"/>
      <c r="K83" s="319"/>
      <c r="L83" s="319"/>
      <c r="M83" s="191"/>
      <c r="N83" s="215"/>
      <c r="O83" s="216"/>
      <c r="P83" s="219" t="s">
        <v>368</v>
      </c>
    </row>
    <row r="84" spans="2:16" ht="30" customHeight="1">
      <c r="B84" s="3"/>
      <c r="C84" s="268" t="s">
        <v>369</v>
      </c>
      <c r="D84" s="320"/>
      <c r="E84" s="214"/>
      <c r="F84" s="315" t="s">
        <v>418</v>
      </c>
      <c r="G84" s="319"/>
      <c r="H84" s="319"/>
      <c r="I84" s="319"/>
      <c r="J84" s="319"/>
      <c r="K84" s="319"/>
      <c r="L84" s="319"/>
      <c r="M84" s="191"/>
      <c r="N84" s="215"/>
      <c r="O84" s="216"/>
      <c r="P84" s="217" t="s">
        <v>358</v>
      </c>
    </row>
    <row r="85" spans="2:16" ht="31.5" customHeight="1">
      <c r="B85" s="3"/>
      <c r="C85" s="268" t="s">
        <v>369</v>
      </c>
      <c r="D85" s="320"/>
      <c r="E85" s="214"/>
      <c r="F85" s="315" t="s">
        <v>419</v>
      </c>
      <c r="G85" s="319"/>
      <c r="H85" s="319"/>
      <c r="I85" s="319"/>
      <c r="J85" s="319"/>
      <c r="K85" s="319"/>
      <c r="L85" s="319"/>
      <c r="M85" s="191"/>
      <c r="N85" s="215"/>
      <c r="O85" s="216"/>
      <c r="P85" s="219" t="s">
        <v>368</v>
      </c>
    </row>
    <row r="86" spans="2:16" ht="27.75" customHeight="1">
      <c r="B86" s="3"/>
      <c r="C86" s="268" t="s">
        <v>370</v>
      </c>
      <c r="D86" s="320"/>
      <c r="E86" s="214"/>
      <c r="F86" s="315" t="s">
        <v>371</v>
      </c>
      <c r="G86" s="319"/>
      <c r="H86" s="319"/>
      <c r="I86" s="319"/>
      <c r="J86" s="319"/>
      <c r="K86" s="319"/>
      <c r="L86" s="319"/>
      <c r="M86" s="191"/>
      <c r="N86" s="215"/>
      <c r="O86" s="216"/>
      <c r="P86" s="217" t="s">
        <v>358</v>
      </c>
    </row>
    <row r="87" spans="2:16" ht="16.5" customHeight="1">
      <c r="B87" s="3"/>
      <c r="C87" s="268" t="s">
        <v>372</v>
      </c>
      <c r="D87" s="320"/>
      <c r="E87" s="214"/>
      <c r="F87" s="315" t="s">
        <v>373</v>
      </c>
      <c r="G87" s="319"/>
      <c r="H87" s="319"/>
      <c r="I87" s="319"/>
      <c r="J87" s="319"/>
      <c r="K87" s="319"/>
      <c r="L87" s="319"/>
      <c r="M87" s="191"/>
      <c r="N87" s="215"/>
      <c r="O87" s="216"/>
      <c r="P87" s="219" t="s">
        <v>368</v>
      </c>
    </row>
    <row r="88" spans="2:16" ht="45" customHeight="1">
      <c r="B88" s="3"/>
      <c r="C88" s="268" t="s">
        <v>374</v>
      </c>
      <c r="D88" s="320"/>
      <c r="E88" s="214"/>
      <c r="F88" s="315" t="s">
        <v>375</v>
      </c>
      <c r="G88" s="319"/>
      <c r="H88" s="319"/>
      <c r="I88" s="319"/>
      <c r="J88" s="319"/>
      <c r="K88" s="319"/>
      <c r="L88" s="319"/>
      <c r="M88" s="191"/>
      <c r="N88" s="215"/>
      <c r="O88" s="216"/>
      <c r="P88" s="217" t="s">
        <v>358</v>
      </c>
    </row>
    <row r="89" spans="2:16" ht="21" customHeight="1">
      <c r="B89" s="3"/>
      <c r="C89" s="268" t="s">
        <v>376</v>
      </c>
      <c r="D89" s="320"/>
      <c r="E89" s="214"/>
      <c r="F89" s="315" t="s">
        <v>377</v>
      </c>
      <c r="G89" s="319"/>
      <c r="H89" s="319"/>
      <c r="I89" s="319"/>
      <c r="J89" s="319"/>
      <c r="K89" s="319"/>
      <c r="L89" s="319"/>
      <c r="M89" s="191"/>
      <c r="N89" s="215"/>
      <c r="O89" s="216"/>
      <c r="P89" s="217" t="s">
        <v>378</v>
      </c>
    </row>
    <row r="90" spans="2:16" ht="87" customHeight="1">
      <c r="B90" s="3"/>
      <c r="C90" s="316" t="s">
        <v>379</v>
      </c>
      <c r="D90" s="318"/>
      <c r="E90" s="214"/>
      <c r="F90" s="315" t="s">
        <v>380</v>
      </c>
      <c r="G90" s="319"/>
      <c r="H90" s="319"/>
      <c r="I90" s="319"/>
      <c r="J90" s="319"/>
      <c r="K90" s="319"/>
      <c r="L90" s="319"/>
      <c r="M90" s="191"/>
      <c r="N90" s="215"/>
      <c r="O90" s="216"/>
      <c r="P90" s="219" t="s">
        <v>368</v>
      </c>
    </row>
    <row r="91" spans="2:16" ht="21" customHeight="1">
      <c r="B91" s="3"/>
      <c r="C91" s="268" t="s">
        <v>381</v>
      </c>
      <c r="D91" s="268"/>
      <c r="E91" s="4"/>
      <c r="F91" s="315" t="s">
        <v>382</v>
      </c>
      <c r="G91" s="315"/>
      <c r="H91" s="315"/>
      <c r="I91" s="315"/>
      <c r="J91" s="315"/>
      <c r="K91" s="315"/>
      <c r="L91" s="315"/>
      <c r="M91" s="191"/>
      <c r="N91" s="215"/>
      <c r="O91" s="216"/>
      <c r="P91" s="217" t="s">
        <v>358</v>
      </c>
    </row>
    <row r="92" spans="2:16" ht="32.25" customHeight="1">
      <c r="B92" s="3"/>
      <c r="C92" s="316" t="s">
        <v>383</v>
      </c>
      <c r="D92" s="316"/>
      <c r="E92" s="4"/>
      <c r="F92" s="315" t="s">
        <v>220</v>
      </c>
      <c r="G92" s="315"/>
      <c r="H92" s="315"/>
      <c r="I92" s="315"/>
      <c r="J92" s="315"/>
      <c r="K92" s="315"/>
      <c r="L92" s="315"/>
      <c r="M92" s="191"/>
      <c r="N92" s="215"/>
      <c r="O92" s="216"/>
      <c r="P92" s="217" t="s">
        <v>358</v>
      </c>
    </row>
    <row r="93" spans="2:16" ht="32.25" customHeight="1">
      <c r="B93" s="3"/>
      <c r="C93" s="316" t="s">
        <v>384</v>
      </c>
      <c r="D93" s="316"/>
      <c r="E93" s="4"/>
      <c r="F93" s="315" t="s">
        <v>385</v>
      </c>
      <c r="G93" s="315"/>
      <c r="H93" s="315"/>
      <c r="I93" s="315"/>
      <c r="J93" s="315"/>
      <c r="K93" s="315"/>
      <c r="L93" s="315"/>
      <c r="M93" s="191"/>
      <c r="N93" s="215"/>
      <c r="O93" s="216"/>
      <c r="P93" s="217" t="s">
        <v>386</v>
      </c>
    </row>
    <row r="94" spans="2:16" ht="24" customHeight="1">
      <c r="B94" s="3"/>
      <c r="C94" s="316" t="s">
        <v>387</v>
      </c>
      <c r="D94" s="316"/>
      <c r="E94" s="4"/>
      <c r="F94" s="315" t="s">
        <v>427</v>
      </c>
      <c r="G94" s="315"/>
      <c r="H94" s="315"/>
      <c r="I94" s="315"/>
      <c r="J94" s="315"/>
      <c r="K94" s="315"/>
      <c r="L94" s="315"/>
      <c r="M94" s="191"/>
      <c r="N94" s="215"/>
      <c r="O94" s="216"/>
      <c r="P94" s="219" t="s">
        <v>368</v>
      </c>
    </row>
    <row r="95" spans="2:16" ht="19.5" customHeight="1">
      <c r="B95" s="3"/>
      <c r="C95" s="316" t="s">
        <v>389</v>
      </c>
      <c r="D95" s="316"/>
      <c r="E95" s="4"/>
      <c r="F95" s="315" t="s">
        <v>390</v>
      </c>
      <c r="G95" s="315"/>
      <c r="H95" s="315"/>
      <c r="I95" s="315"/>
      <c r="J95" s="315"/>
      <c r="K95" s="315"/>
      <c r="L95" s="315"/>
      <c r="M95" s="191"/>
      <c r="N95" s="215"/>
      <c r="O95" s="216"/>
      <c r="P95" s="217" t="s">
        <v>358</v>
      </c>
    </row>
    <row r="96" spans="2:16" ht="21" customHeight="1">
      <c r="B96" s="3"/>
      <c r="C96" s="316" t="s">
        <v>391</v>
      </c>
      <c r="D96" s="316"/>
      <c r="E96" s="4"/>
      <c r="F96" s="315" t="s">
        <v>392</v>
      </c>
      <c r="G96" s="315"/>
      <c r="H96" s="315"/>
      <c r="I96" s="315"/>
      <c r="J96" s="315"/>
      <c r="K96" s="315"/>
      <c r="L96" s="315"/>
      <c r="M96" s="191"/>
      <c r="N96" s="215"/>
      <c r="O96" s="216"/>
      <c r="P96" s="219" t="s">
        <v>363</v>
      </c>
    </row>
    <row r="97" spans="2:16" ht="18" customHeight="1">
      <c r="B97" s="3"/>
      <c r="C97" s="316" t="s">
        <v>393</v>
      </c>
      <c r="D97" s="316"/>
      <c r="E97" s="4"/>
      <c r="F97" s="315" t="s">
        <v>394</v>
      </c>
      <c r="G97" s="315"/>
      <c r="H97" s="315"/>
      <c r="I97" s="315"/>
      <c r="J97" s="315"/>
      <c r="K97" s="315"/>
      <c r="L97" s="315"/>
      <c r="M97" s="191"/>
      <c r="N97" s="215"/>
      <c r="O97" s="216"/>
      <c r="P97" s="217" t="s">
        <v>358</v>
      </c>
    </row>
    <row r="98" spans="2:16" ht="18.75" customHeight="1">
      <c r="B98" s="3"/>
      <c r="C98" s="316" t="s">
        <v>395</v>
      </c>
      <c r="D98" s="316"/>
      <c r="E98" s="4"/>
      <c r="F98" s="315" t="s">
        <v>420</v>
      </c>
      <c r="G98" s="315"/>
      <c r="H98" s="315"/>
      <c r="I98" s="315"/>
      <c r="J98" s="315"/>
      <c r="K98" s="315"/>
      <c r="L98" s="315"/>
      <c r="M98" s="191"/>
      <c r="N98" s="215"/>
      <c r="O98" s="216"/>
      <c r="P98" s="217" t="s">
        <v>358</v>
      </c>
    </row>
    <row r="99" spans="2:16" ht="17.25" customHeight="1">
      <c r="B99" s="3"/>
      <c r="C99" s="316" t="s">
        <v>396</v>
      </c>
      <c r="D99" s="316"/>
      <c r="E99" s="4"/>
      <c r="F99" s="315" t="s">
        <v>397</v>
      </c>
      <c r="G99" s="315"/>
      <c r="H99" s="315"/>
      <c r="I99" s="315"/>
      <c r="J99" s="315"/>
      <c r="K99" s="315"/>
      <c r="L99" s="315"/>
      <c r="M99" s="191"/>
      <c r="N99" s="215"/>
      <c r="O99" s="216"/>
      <c r="P99" s="219" t="s">
        <v>368</v>
      </c>
    </row>
    <row r="100" spans="2:16" ht="18" customHeight="1">
      <c r="B100" s="3"/>
      <c r="C100" s="316" t="s">
        <v>398</v>
      </c>
      <c r="D100" s="316"/>
      <c r="E100" s="4"/>
      <c r="F100" s="315" t="s">
        <v>421</v>
      </c>
      <c r="G100" s="315"/>
      <c r="H100" s="315"/>
      <c r="I100" s="315"/>
      <c r="J100" s="315"/>
      <c r="K100" s="315"/>
      <c r="L100" s="315"/>
      <c r="M100" s="191"/>
      <c r="N100" s="215"/>
      <c r="O100" s="216"/>
      <c r="P100" s="217" t="s">
        <v>386</v>
      </c>
    </row>
    <row r="101" spans="2:16" ht="18" customHeight="1">
      <c r="B101" s="3"/>
      <c r="C101" s="221"/>
      <c r="D101" s="221"/>
      <c r="E101" s="4"/>
      <c r="F101" s="218"/>
      <c r="G101" s="218"/>
      <c r="H101" s="218"/>
      <c r="I101" s="218"/>
      <c r="J101" s="218"/>
      <c r="K101" s="218"/>
      <c r="L101" s="218"/>
      <c r="M101" s="191"/>
      <c r="N101" s="215"/>
      <c r="O101" s="216"/>
      <c r="P101" s="217"/>
    </row>
    <row r="102" spans="2:16" ht="75" customHeight="1">
      <c r="B102" s="3"/>
      <c r="C102" s="317" t="s">
        <v>422</v>
      </c>
      <c r="D102" s="306"/>
      <c r="E102" s="306"/>
      <c r="F102" s="306"/>
      <c r="G102" s="306"/>
      <c r="H102" s="306"/>
      <c r="I102" s="306"/>
      <c r="J102" s="306"/>
      <c r="K102" s="306"/>
      <c r="L102" s="306"/>
      <c r="M102" s="306"/>
      <c r="N102" s="306"/>
      <c r="O102" s="306"/>
      <c r="P102" s="306"/>
    </row>
    <row r="103" spans="3:16" ht="14.25" customHeight="1">
      <c r="C103" s="126"/>
      <c r="D103" s="73"/>
      <c r="E103" s="73"/>
      <c r="F103" s="73"/>
      <c r="G103" s="73"/>
      <c r="H103" s="73"/>
      <c r="I103" s="73"/>
      <c r="J103" s="73"/>
      <c r="K103" s="73"/>
      <c r="L103" s="73"/>
      <c r="M103" s="73"/>
      <c r="N103" s="73"/>
      <c r="O103" s="73"/>
      <c r="P103" s="73"/>
    </row>
    <row r="104" spans="1:18" ht="14.25" customHeight="1">
      <c r="A104" s="3">
        <v>3</v>
      </c>
      <c r="B104" s="3"/>
      <c r="C104" s="3" t="s">
        <v>295</v>
      </c>
      <c r="D104" s="3"/>
      <c r="E104" s="3"/>
      <c r="R104" s="3"/>
    </row>
    <row r="105" spans="1:14" ht="14.25" customHeight="1">
      <c r="A105" s="3"/>
      <c r="B105" s="3"/>
      <c r="C105" s="4"/>
      <c r="D105" s="4"/>
      <c r="E105" s="4"/>
      <c r="H105" s="282"/>
      <c r="I105" s="282"/>
      <c r="J105" s="282"/>
      <c r="L105" s="282"/>
      <c r="M105" s="282"/>
      <c r="N105" s="282"/>
    </row>
    <row r="106" spans="1:16" ht="30" customHeight="1">
      <c r="A106" s="3"/>
      <c r="B106" s="3"/>
      <c r="C106" s="268" t="s">
        <v>170</v>
      </c>
      <c r="D106" s="268"/>
      <c r="E106" s="268"/>
      <c r="F106" s="268"/>
      <c r="G106" s="268"/>
      <c r="H106" s="268"/>
      <c r="I106" s="268"/>
      <c r="J106" s="268"/>
      <c r="K106" s="268"/>
      <c r="L106" s="268"/>
      <c r="M106" s="268"/>
      <c r="N106" s="268"/>
      <c r="O106" s="268"/>
      <c r="P106" s="268"/>
    </row>
    <row r="107" spans="1:14" ht="14.25" customHeight="1">
      <c r="A107" s="3"/>
      <c r="B107" s="3"/>
      <c r="C107" s="4"/>
      <c r="D107" s="4"/>
      <c r="E107" s="4"/>
      <c r="H107" s="7"/>
      <c r="I107" s="7"/>
      <c r="J107" s="8"/>
      <c r="L107" s="7"/>
      <c r="M107" s="7"/>
      <c r="N107" s="7"/>
    </row>
    <row r="108" spans="1:18" ht="14.25" customHeight="1">
      <c r="A108" s="3">
        <v>4</v>
      </c>
      <c r="B108" s="3"/>
      <c r="C108" s="3" t="s">
        <v>23</v>
      </c>
      <c r="D108" s="3"/>
      <c r="E108" s="3"/>
      <c r="R108" s="3"/>
    </row>
    <row r="109" spans="1:5" ht="14.25" customHeight="1">
      <c r="A109" s="3"/>
      <c r="B109" s="3"/>
      <c r="C109" s="3"/>
      <c r="D109" s="3"/>
      <c r="E109" s="3"/>
    </row>
    <row r="110" spans="1:16" ht="30" customHeight="1">
      <c r="A110" s="3"/>
      <c r="B110" s="3"/>
      <c r="C110" s="268" t="s">
        <v>111</v>
      </c>
      <c r="D110" s="268"/>
      <c r="E110" s="268"/>
      <c r="F110" s="268"/>
      <c r="G110" s="268"/>
      <c r="H110" s="268"/>
      <c r="I110" s="268"/>
      <c r="J110" s="268"/>
      <c r="K110" s="268"/>
      <c r="L110" s="268"/>
      <c r="M110" s="268"/>
      <c r="N110" s="268"/>
      <c r="O110" s="268"/>
      <c r="P110" s="268"/>
    </row>
    <row r="111" spans="1:16" ht="14.25" customHeight="1">
      <c r="A111" s="3"/>
      <c r="B111" s="3"/>
      <c r="C111" s="9"/>
      <c r="D111" s="9"/>
      <c r="E111" s="9"/>
      <c r="F111" s="9"/>
      <c r="G111" s="9"/>
      <c r="H111" s="9"/>
      <c r="I111" s="9"/>
      <c r="J111" s="9"/>
      <c r="K111" s="9"/>
      <c r="L111" s="9"/>
      <c r="M111" s="9"/>
      <c r="N111" s="9"/>
      <c r="O111" s="9"/>
      <c r="P111" s="9"/>
    </row>
    <row r="112" spans="1:16" ht="14.25" customHeight="1">
      <c r="A112" s="3">
        <v>5</v>
      </c>
      <c r="C112" s="330" t="s">
        <v>294</v>
      </c>
      <c r="D112" s="330"/>
      <c r="E112" s="330"/>
      <c r="F112" s="330"/>
      <c r="G112" s="330"/>
      <c r="H112" s="330"/>
      <c r="I112" s="330"/>
      <c r="J112" s="330"/>
      <c r="K112" s="330"/>
      <c r="L112" s="330"/>
      <c r="M112" s="330"/>
      <c r="N112" s="330"/>
      <c r="O112" s="330"/>
      <c r="P112" s="330"/>
    </row>
    <row r="113" spans="3:14" ht="9" customHeight="1">
      <c r="C113" s="4"/>
      <c r="D113" s="4"/>
      <c r="E113" s="4"/>
      <c r="F113" s="4"/>
      <c r="G113" s="4"/>
      <c r="H113" s="4"/>
      <c r="I113" s="4"/>
      <c r="J113" s="4"/>
      <c r="K113" s="4"/>
      <c r="L113" s="4"/>
      <c r="M113" s="4"/>
      <c r="N113" s="4"/>
    </row>
    <row r="114" spans="3:33" ht="20.25" customHeight="1">
      <c r="C114" s="268" t="s">
        <v>252</v>
      </c>
      <c r="D114" s="268"/>
      <c r="E114" s="268"/>
      <c r="F114" s="268"/>
      <c r="G114" s="268"/>
      <c r="H114" s="268"/>
      <c r="I114" s="268"/>
      <c r="J114" s="268"/>
      <c r="K114" s="268"/>
      <c r="L114" s="268"/>
      <c r="M114" s="268"/>
      <c r="N114" s="268"/>
      <c r="O114" s="268"/>
      <c r="P114" s="268"/>
      <c r="R114" s="268"/>
      <c r="S114" s="270"/>
      <c r="T114" s="270"/>
      <c r="U114" s="270"/>
      <c r="V114" s="270"/>
      <c r="W114" s="270"/>
      <c r="X114" s="270"/>
      <c r="Y114" s="270"/>
      <c r="Z114" s="270"/>
      <c r="AA114" s="270"/>
      <c r="AB114" s="270"/>
      <c r="AC114" s="270"/>
      <c r="AD114" s="270"/>
      <c r="AE114" s="270"/>
      <c r="AF114" s="270"/>
      <c r="AG114" s="270"/>
    </row>
    <row r="115" spans="3:18" ht="9.75" customHeight="1">
      <c r="C115" s="10"/>
      <c r="D115" s="59"/>
      <c r="E115" s="59"/>
      <c r="F115" s="59"/>
      <c r="G115" s="59"/>
      <c r="H115" s="59"/>
      <c r="I115" s="59"/>
      <c r="J115" s="59"/>
      <c r="K115" s="59"/>
      <c r="L115" s="59"/>
      <c r="M115" s="59"/>
      <c r="N115" s="59"/>
      <c r="O115" s="59"/>
      <c r="P115" s="59"/>
      <c r="Q115" s="59"/>
      <c r="R115" s="59"/>
    </row>
    <row r="116" spans="1:18" ht="22.5" customHeight="1">
      <c r="A116" s="60">
        <v>6</v>
      </c>
      <c r="C116" s="286" t="s">
        <v>35</v>
      </c>
      <c r="D116" s="286"/>
      <c r="E116" s="286"/>
      <c r="F116" s="286"/>
      <c r="G116" s="286"/>
      <c r="H116" s="286"/>
      <c r="I116" s="286"/>
      <c r="J116" s="286"/>
      <c r="K116" s="286"/>
      <c r="L116" s="286"/>
      <c r="M116" s="286"/>
      <c r="N116" s="286"/>
      <c r="O116" s="286"/>
      <c r="P116" s="286"/>
      <c r="Q116" s="59"/>
      <c r="R116" s="59"/>
    </row>
    <row r="117" spans="1:18" ht="5.25" customHeight="1">
      <c r="A117" s="3"/>
      <c r="C117" s="11"/>
      <c r="D117" s="93"/>
      <c r="E117" s="93"/>
      <c r="F117" s="93"/>
      <c r="G117" s="93"/>
      <c r="H117" s="93"/>
      <c r="I117" s="93"/>
      <c r="J117" s="93"/>
      <c r="K117" s="93"/>
      <c r="L117" s="93"/>
      <c r="M117" s="93"/>
      <c r="N117" s="93"/>
      <c r="O117" s="59"/>
      <c r="P117" s="59"/>
      <c r="Q117" s="59"/>
      <c r="R117" s="59"/>
    </row>
    <row r="118" spans="3:18" ht="14.25" customHeight="1">
      <c r="C118" s="268" t="s">
        <v>155</v>
      </c>
      <c r="D118" s="268"/>
      <c r="E118" s="268"/>
      <c r="F118" s="268"/>
      <c r="G118" s="268"/>
      <c r="H118" s="268"/>
      <c r="I118" s="268"/>
      <c r="J118" s="268"/>
      <c r="K118" s="268"/>
      <c r="L118" s="268"/>
      <c r="M118" s="268"/>
      <c r="N118" s="268"/>
      <c r="O118" s="268"/>
      <c r="P118" s="268"/>
      <c r="Q118" s="59"/>
      <c r="R118" s="59"/>
    </row>
    <row r="119" spans="3:18" ht="14.25" customHeight="1">
      <c r="C119" s="4"/>
      <c r="D119" s="4"/>
      <c r="E119" s="4"/>
      <c r="F119" s="4"/>
      <c r="G119" s="4"/>
      <c r="H119" s="4"/>
      <c r="I119" s="4"/>
      <c r="J119" s="4"/>
      <c r="K119" s="4"/>
      <c r="L119" s="4"/>
      <c r="M119" s="4"/>
      <c r="N119" s="4"/>
      <c r="O119" s="4"/>
      <c r="P119" s="4"/>
      <c r="Q119" s="59"/>
      <c r="R119" s="59"/>
    </row>
    <row r="120" spans="1:33" ht="14.25" customHeight="1">
      <c r="A120" s="3">
        <v>7</v>
      </c>
      <c r="B120" s="3"/>
      <c r="C120" s="3" t="s">
        <v>34</v>
      </c>
      <c r="D120" s="3"/>
      <c r="E120" s="3"/>
      <c r="R120" s="268"/>
      <c r="S120" s="332"/>
      <c r="T120" s="332"/>
      <c r="U120" s="332"/>
      <c r="V120" s="332"/>
      <c r="W120" s="332"/>
      <c r="X120" s="332"/>
      <c r="Y120" s="332"/>
      <c r="Z120" s="332"/>
      <c r="AA120" s="332"/>
      <c r="AB120" s="332"/>
      <c r="AC120" s="332"/>
      <c r="AD120" s="332"/>
      <c r="AE120" s="332"/>
      <c r="AF120" s="332"/>
      <c r="AG120" s="332"/>
    </row>
    <row r="121" spans="1:5" ht="14.25" customHeight="1">
      <c r="A121" s="3"/>
      <c r="B121" s="3"/>
      <c r="C121" s="3"/>
      <c r="D121" s="3"/>
      <c r="E121" s="3"/>
    </row>
    <row r="122" spans="3:33" ht="43.5" customHeight="1">
      <c r="C122" s="268" t="s">
        <v>401</v>
      </c>
      <c r="D122" s="332"/>
      <c r="E122" s="332"/>
      <c r="F122" s="332"/>
      <c r="G122" s="332"/>
      <c r="H122" s="332"/>
      <c r="I122" s="332"/>
      <c r="J122" s="332"/>
      <c r="K122" s="332"/>
      <c r="L122" s="332"/>
      <c r="M122" s="332"/>
      <c r="N122" s="332"/>
      <c r="O122" s="332"/>
      <c r="P122" s="332"/>
      <c r="R122" s="12"/>
      <c r="S122" s="12"/>
      <c r="T122" s="12"/>
      <c r="U122" s="12"/>
      <c r="V122" s="13"/>
      <c r="W122" s="13"/>
      <c r="Z122" s="282"/>
      <c r="AA122" s="282"/>
      <c r="AB122" s="282"/>
      <c r="AD122" s="273"/>
      <c r="AE122" s="273"/>
      <c r="AF122" s="273"/>
      <c r="AG122" s="270"/>
    </row>
    <row r="123" spans="3:33" ht="12.75" customHeight="1">
      <c r="C123" s="4"/>
      <c r="D123" s="14"/>
      <c r="E123" s="14"/>
      <c r="F123" s="14"/>
      <c r="G123" s="14"/>
      <c r="H123" s="14"/>
      <c r="I123" s="14"/>
      <c r="J123" s="14"/>
      <c r="K123" s="14"/>
      <c r="L123" s="14"/>
      <c r="M123" s="14"/>
      <c r="N123" s="14"/>
      <c r="O123" s="14"/>
      <c r="P123" s="14"/>
      <c r="R123" s="12"/>
      <c r="S123" s="12"/>
      <c r="T123" s="12"/>
      <c r="U123" s="12"/>
      <c r="V123" s="13"/>
      <c r="W123" s="13"/>
      <c r="Z123" s="6"/>
      <c r="AA123" s="6"/>
      <c r="AB123" s="6"/>
      <c r="AD123" s="27"/>
      <c r="AE123" s="27"/>
      <c r="AF123" s="27"/>
      <c r="AG123" s="59"/>
    </row>
    <row r="124" spans="3:33" ht="15.75" customHeight="1">
      <c r="C124" s="268" t="s">
        <v>271</v>
      </c>
      <c r="D124" s="319"/>
      <c r="E124" s="319"/>
      <c r="F124" s="319"/>
      <c r="G124" s="14"/>
      <c r="H124" s="189">
        <v>1.52</v>
      </c>
      <c r="I124" s="14"/>
      <c r="J124" s="14"/>
      <c r="K124" s="14"/>
      <c r="L124" s="14"/>
      <c r="M124" s="14"/>
      <c r="N124" s="14"/>
      <c r="O124" s="14"/>
      <c r="P124" s="14"/>
      <c r="R124" s="12"/>
      <c r="S124" s="12"/>
      <c r="T124" s="12"/>
      <c r="U124" s="12"/>
      <c r="V124" s="13"/>
      <c r="W124" s="13"/>
      <c r="Z124" s="6"/>
      <c r="AA124" s="6"/>
      <c r="AB124" s="6"/>
      <c r="AD124" s="27"/>
      <c r="AE124" s="27"/>
      <c r="AF124" s="27"/>
      <c r="AG124" s="59"/>
    </row>
    <row r="125" spans="3:33" ht="15" customHeight="1">
      <c r="C125" s="327" t="s">
        <v>272</v>
      </c>
      <c r="D125" s="328"/>
      <c r="E125" s="328"/>
      <c r="F125" s="328"/>
      <c r="G125" s="144"/>
      <c r="H125" s="190">
        <v>645</v>
      </c>
      <c r="I125" s="14"/>
      <c r="J125" s="14"/>
      <c r="K125" s="14"/>
      <c r="L125" s="14"/>
      <c r="M125" s="14"/>
      <c r="N125" s="14"/>
      <c r="O125" s="14"/>
      <c r="P125" s="14"/>
      <c r="R125" s="12"/>
      <c r="S125" s="12"/>
      <c r="T125" s="12"/>
      <c r="U125" s="12"/>
      <c r="V125" s="13"/>
      <c r="W125" s="13"/>
      <c r="Z125" s="6"/>
      <c r="AA125" s="6"/>
      <c r="AB125" s="6"/>
      <c r="AD125" s="27"/>
      <c r="AE125" s="27"/>
      <c r="AF125" s="27"/>
      <c r="AG125" s="59"/>
    </row>
    <row r="126" spans="3:33" ht="14.25" customHeight="1">
      <c r="C126" s="4"/>
      <c r="D126" s="14"/>
      <c r="E126" s="14"/>
      <c r="F126" s="14"/>
      <c r="G126" s="14"/>
      <c r="H126" s="14"/>
      <c r="I126" s="14"/>
      <c r="J126" s="14"/>
      <c r="K126" s="14"/>
      <c r="L126" s="14"/>
      <c r="M126" s="14"/>
      <c r="N126" s="14"/>
      <c r="O126" s="14"/>
      <c r="P126" s="14"/>
      <c r="R126" s="12"/>
      <c r="S126" s="12"/>
      <c r="T126" s="12"/>
      <c r="U126" s="12"/>
      <c r="V126" s="13"/>
      <c r="W126" s="13"/>
      <c r="Z126" s="6"/>
      <c r="AA126" s="6"/>
      <c r="AB126" s="6"/>
      <c r="AD126" s="27"/>
      <c r="AE126" s="27"/>
      <c r="AF126" s="27"/>
      <c r="AG126" s="59"/>
    </row>
    <row r="127" spans="1:35" ht="14.25" customHeight="1">
      <c r="A127" s="3">
        <v>8</v>
      </c>
      <c r="C127" s="286" t="s">
        <v>36</v>
      </c>
      <c r="D127" s="332"/>
      <c r="E127" s="332"/>
      <c r="F127" s="332"/>
      <c r="G127" s="14"/>
      <c r="H127" s="14"/>
      <c r="I127" s="14"/>
      <c r="J127" s="14"/>
      <c r="K127" s="14"/>
      <c r="L127" s="14"/>
      <c r="M127" s="14"/>
      <c r="N127" s="14"/>
      <c r="O127" s="14"/>
      <c r="P127" s="14"/>
      <c r="R127" s="268"/>
      <c r="S127" s="268"/>
      <c r="T127" s="268"/>
      <c r="U127" s="268"/>
      <c r="V127" s="268"/>
      <c r="W127" s="268"/>
      <c r="X127" s="268"/>
      <c r="Y127" s="268"/>
      <c r="Z127" s="268"/>
      <c r="AA127" s="268"/>
      <c r="AB127" s="268"/>
      <c r="AC127" s="268"/>
      <c r="AD127" s="268"/>
      <c r="AE127" s="268"/>
      <c r="AF127" s="268"/>
      <c r="AG127" s="268"/>
      <c r="AH127" s="268"/>
      <c r="AI127" s="268"/>
    </row>
    <row r="128" spans="1:33" ht="14.25" customHeight="1">
      <c r="A128" s="3"/>
      <c r="C128" s="11"/>
      <c r="D128" s="14"/>
      <c r="E128" s="14"/>
      <c r="F128" s="14"/>
      <c r="G128" s="14"/>
      <c r="H128" s="14"/>
      <c r="I128" s="14"/>
      <c r="J128" s="14"/>
      <c r="K128" s="14"/>
      <c r="L128" s="14"/>
      <c r="M128" s="14"/>
      <c r="N128" s="14"/>
      <c r="O128" s="14"/>
      <c r="P128" s="14"/>
      <c r="R128" s="12"/>
      <c r="S128" s="12"/>
      <c r="T128" s="12"/>
      <c r="U128" s="12"/>
      <c r="V128" s="13"/>
      <c r="W128" s="13"/>
      <c r="Z128" s="6"/>
      <c r="AA128" s="6"/>
      <c r="AB128" s="6"/>
      <c r="AD128" s="27"/>
      <c r="AE128" s="27"/>
      <c r="AF128" s="27"/>
      <c r="AG128" s="59"/>
    </row>
    <row r="129" spans="1:33" ht="30" customHeight="1">
      <c r="A129" s="3"/>
      <c r="C129" s="268" t="s">
        <v>330</v>
      </c>
      <c r="D129" s="268"/>
      <c r="E129" s="268"/>
      <c r="F129" s="268"/>
      <c r="G129" s="268"/>
      <c r="H129" s="268"/>
      <c r="I129" s="268"/>
      <c r="J129" s="268"/>
      <c r="K129" s="268"/>
      <c r="L129" s="268"/>
      <c r="M129" s="268"/>
      <c r="N129" s="268"/>
      <c r="O129" s="268"/>
      <c r="P129" s="268"/>
      <c r="R129" s="12"/>
      <c r="S129" s="12"/>
      <c r="T129" s="12"/>
      <c r="U129" s="12"/>
      <c r="V129" s="13"/>
      <c r="W129" s="13"/>
      <c r="Z129" s="6"/>
      <c r="AA129" s="6"/>
      <c r="AB129" s="6"/>
      <c r="AD129" s="27"/>
      <c r="AE129" s="27"/>
      <c r="AF129" s="27"/>
      <c r="AG129" s="59"/>
    </row>
    <row r="130" spans="3:16" ht="14.25" customHeight="1">
      <c r="C130" s="4"/>
      <c r="D130" s="4"/>
      <c r="E130" s="4"/>
      <c r="F130" s="4"/>
      <c r="G130" s="4"/>
      <c r="H130" s="4"/>
      <c r="I130" s="4"/>
      <c r="J130" s="4"/>
      <c r="K130" s="4"/>
      <c r="L130" s="4"/>
      <c r="M130" s="4"/>
      <c r="N130" s="4"/>
      <c r="O130" s="4"/>
      <c r="P130" s="4"/>
    </row>
    <row r="131" spans="1:14" ht="14.25" customHeight="1">
      <c r="A131" s="3">
        <v>9</v>
      </c>
      <c r="B131" s="3"/>
      <c r="C131" s="15" t="s">
        <v>5</v>
      </c>
      <c r="D131" s="15"/>
      <c r="E131" s="15"/>
      <c r="F131" s="16"/>
      <c r="G131" s="16"/>
      <c r="H131" s="16"/>
      <c r="I131" s="16"/>
      <c r="J131" s="16"/>
      <c r="K131" s="16"/>
      <c r="L131" s="16"/>
      <c r="M131" s="16"/>
      <c r="N131" s="16"/>
    </row>
    <row r="132" spans="1:14" ht="14.25" customHeight="1">
      <c r="A132" s="3"/>
      <c r="B132" s="3"/>
      <c r="C132" s="15"/>
      <c r="D132" s="15"/>
      <c r="E132" s="15"/>
      <c r="F132" s="16"/>
      <c r="G132" s="16"/>
      <c r="H132" s="16"/>
      <c r="I132" s="16"/>
      <c r="J132" s="16"/>
      <c r="K132" s="16"/>
      <c r="L132" s="16"/>
      <c r="M132" s="16"/>
      <c r="N132" s="16"/>
    </row>
    <row r="133" spans="1:14" ht="14.25" customHeight="1">
      <c r="A133" s="3"/>
      <c r="B133" s="3"/>
      <c r="C133" s="82" t="s">
        <v>399</v>
      </c>
      <c r="D133" s="15"/>
      <c r="E133" s="15"/>
      <c r="F133" s="16"/>
      <c r="G133" s="16"/>
      <c r="H133" s="16"/>
      <c r="I133" s="16"/>
      <c r="J133" s="16"/>
      <c r="K133" s="16"/>
      <c r="L133" s="16"/>
      <c r="M133" s="16"/>
      <c r="N133" s="16"/>
    </row>
    <row r="134" spans="1:14" ht="14.25" customHeight="1">
      <c r="A134" s="3"/>
      <c r="B134" s="3"/>
      <c r="C134" s="15"/>
      <c r="D134" s="15"/>
      <c r="E134" s="15"/>
      <c r="F134" s="16"/>
      <c r="G134" s="16"/>
      <c r="H134" s="16"/>
      <c r="I134" s="16"/>
      <c r="J134" s="16"/>
      <c r="K134" s="16"/>
      <c r="L134" s="16"/>
      <c r="M134" s="16"/>
      <c r="N134" s="16"/>
    </row>
    <row r="135" spans="1:14" ht="30" customHeight="1" thickBot="1">
      <c r="A135" s="3"/>
      <c r="B135" s="3"/>
      <c r="C135" s="168"/>
      <c r="D135" s="168"/>
      <c r="E135" s="220"/>
      <c r="F135" s="21"/>
      <c r="G135" s="169"/>
      <c r="H135" s="170" t="s">
        <v>178</v>
      </c>
      <c r="I135" s="16"/>
      <c r="J135" s="175" t="s">
        <v>188</v>
      </c>
      <c r="K135" s="16"/>
      <c r="L135" s="170" t="s">
        <v>179</v>
      </c>
      <c r="M135" s="16"/>
      <c r="N135" s="170" t="s">
        <v>180</v>
      </c>
    </row>
    <row r="136" spans="1:14" ht="14.25" customHeight="1">
      <c r="A136" s="3"/>
      <c r="B136" s="3"/>
      <c r="C136" s="15" t="s">
        <v>280</v>
      </c>
      <c r="D136" s="15"/>
      <c r="E136" s="15"/>
      <c r="F136" s="16"/>
      <c r="G136" s="16"/>
      <c r="H136" s="16" t="s">
        <v>2</v>
      </c>
      <c r="I136" s="16"/>
      <c r="J136" s="16" t="s">
        <v>2</v>
      </c>
      <c r="K136" s="16"/>
      <c r="L136" s="16" t="s">
        <v>2</v>
      </c>
      <c r="M136" s="16"/>
      <c r="N136" s="16" t="s">
        <v>2</v>
      </c>
    </row>
    <row r="137" spans="1:14" ht="14.25" customHeight="1">
      <c r="A137" s="3"/>
      <c r="B137" s="3"/>
      <c r="C137" s="15" t="s">
        <v>341</v>
      </c>
      <c r="D137" s="15"/>
      <c r="E137" s="15"/>
      <c r="F137" s="16"/>
      <c r="G137" s="16"/>
      <c r="H137" s="16"/>
      <c r="I137" s="16"/>
      <c r="J137" s="16"/>
      <c r="K137" s="16"/>
      <c r="L137" s="16"/>
      <c r="M137" s="16"/>
      <c r="N137" s="16"/>
    </row>
    <row r="138" spans="1:14" ht="14.25" customHeight="1">
      <c r="A138" s="3"/>
      <c r="B138" s="3"/>
      <c r="C138" s="15"/>
      <c r="D138" s="15"/>
      <c r="E138" s="15"/>
      <c r="F138" s="16"/>
      <c r="G138" s="16"/>
      <c r="H138" s="16"/>
      <c r="I138" s="16"/>
      <c r="J138" s="16"/>
      <c r="K138" s="16"/>
      <c r="L138" s="16"/>
      <c r="M138" s="16"/>
      <c r="N138" s="16"/>
    </row>
    <row r="139" spans="1:14" ht="14.25" customHeight="1">
      <c r="A139" s="3"/>
      <c r="B139" s="3"/>
      <c r="C139" s="82" t="s">
        <v>181</v>
      </c>
      <c r="D139" s="15"/>
      <c r="E139" s="15"/>
      <c r="F139" s="16"/>
      <c r="G139" s="16"/>
      <c r="H139" s="178">
        <f>H169-221899</f>
        <v>120009</v>
      </c>
      <c r="I139" s="178"/>
      <c r="J139" s="178">
        <f>J169-15542</f>
        <v>8522</v>
      </c>
      <c r="K139" s="178"/>
      <c r="L139" s="178">
        <f>L169</f>
        <v>0</v>
      </c>
      <c r="M139" s="178"/>
      <c r="N139" s="178">
        <f>SUM(H139:L139)</f>
        <v>128531</v>
      </c>
    </row>
    <row r="140" spans="1:14" ht="14.25" customHeight="1">
      <c r="A140" s="3"/>
      <c r="B140" s="3"/>
      <c r="C140" s="171" t="s">
        <v>182</v>
      </c>
      <c r="D140" s="172"/>
      <c r="E140" s="220"/>
      <c r="F140" s="16"/>
      <c r="G140" s="171"/>
      <c r="H140" s="179">
        <f>H170-10621</f>
        <v>40515</v>
      </c>
      <c r="I140" s="178"/>
      <c r="J140" s="179">
        <f>J170-6892</f>
        <v>3095</v>
      </c>
      <c r="K140" s="178"/>
      <c r="L140" s="179">
        <f>L170+17513</f>
        <v>-43610</v>
      </c>
      <c r="M140" s="178"/>
      <c r="N140" s="179">
        <f>SUM(H140:L140)</f>
        <v>0</v>
      </c>
    </row>
    <row r="141" spans="1:18" ht="14.25" customHeight="1">
      <c r="A141" s="3"/>
      <c r="B141" s="3"/>
      <c r="C141" s="82" t="s">
        <v>183</v>
      </c>
      <c r="D141" s="15"/>
      <c r="E141" s="15"/>
      <c r="F141" s="16"/>
      <c r="G141" s="16"/>
      <c r="H141" s="178">
        <f aca="true" t="shared" si="0" ref="H141:N141">SUM(H139:H140)</f>
        <v>160524</v>
      </c>
      <c r="I141" s="178">
        <f t="shared" si="0"/>
        <v>0</v>
      </c>
      <c r="J141" s="178">
        <f t="shared" si="0"/>
        <v>11617</v>
      </c>
      <c r="K141" s="178">
        <f t="shared" si="0"/>
        <v>0</v>
      </c>
      <c r="L141" s="178">
        <f t="shared" si="0"/>
        <v>-43610</v>
      </c>
      <c r="M141" s="178">
        <f t="shared" si="0"/>
        <v>0</v>
      </c>
      <c r="N141" s="178">
        <f t="shared" si="0"/>
        <v>128531</v>
      </c>
      <c r="R141" s="25">
        <f>N141-PL!F18</f>
        <v>0</v>
      </c>
    </row>
    <row r="142" spans="1:18" ht="14.25" customHeight="1">
      <c r="A142" s="3"/>
      <c r="B142" s="3"/>
      <c r="C142" s="171" t="s">
        <v>122</v>
      </c>
      <c r="D142" s="171"/>
      <c r="E142" s="16"/>
      <c r="F142" s="16"/>
      <c r="G142" s="171"/>
      <c r="H142" s="254">
        <f>H172-8809</f>
        <v>16941</v>
      </c>
      <c r="I142" s="178"/>
      <c r="J142" s="179">
        <f>J172-1</f>
        <v>0</v>
      </c>
      <c r="K142" s="178"/>
      <c r="L142" s="179">
        <f>L172+5994</f>
        <v>-15144</v>
      </c>
      <c r="M142" s="178"/>
      <c r="N142" s="179">
        <f>SUM(H142:L142)</f>
        <v>1797</v>
      </c>
      <c r="R142" s="25">
        <f>N142-PL!F23</f>
        <v>0</v>
      </c>
    </row>
    <row r="143" spans="1:14" ht="14.25" customHeight="1">
      <c r="A143" s="3"/>
      <c r="B143" s="3"/>
      <c r="C143" s="82"/>
      <c r="D143" s="82"/>
      <c r="E143" s="82"/>
      <c r="F143" s="16"/>
      <c r="G143" s="16"/>
      <c r="H143" s="226">
        <f aca="true" t="shared" si="1" ref="H143:N143">SUM(H141:H142)</f>
        <v>177465</v>
      </c>
      <c r="I143" s="178">
        <f t="shared" si="1"/>
        <v>0</v>
      </c>
      <c r="J143" s="178">
        <f t="shared" si="1"/>
        <v>11617</v>
      </c>
      <c r="K143" s="178">
        <f t="shared" si="1"/>
        <v>0</v>
      </c>
      <c r="L143" s="178">
        <f t="shared" si="1"/>
        <v>-58754</v>
      </c>
      <c r="M143" s="178">
        <f t="shared" si="1"/>
        <v>0</v>
      </c>
      <c r="N143" s="178">
        <f t="shared" si="1"/>
        <v>130328</v>
      </c>
    </row>
    <row r="144" spans="1:18" ht="14.25" customHeight="1">
      <c r="A144" s="3"/>
      <c r="B144" s="3"/>
      <c r="C144" s="171" t="s">
        <v>189</v>
      </c>
      <c r="D144" s="171"/>
      <c r="E144" s="16"/>
      <c r="F144" s="16"/>
      <c r="G144" s="171"/>
      <c r="H144" s="254">
        <f>H174+136265</f>
        <v>-49948</v>
      </c>
      <c r="I144" s="178"/>
      <c r="J144" s="179">
        <f>J174+16632</f>
        <v>-6014</v>
      </c>
      <c r="K144" s="178"/>
      <c r="L144" s="179">
        <f>L174-4767</f>
        <v>3461</v>
      </c>
      <c r="M144" s="178"/>
      <c r="N144" s="179">
        <f>SUM(H144:M144)</f>
        <v>-52501</v>
      </c>
      <c r="R144" s="25">
        <f>N144-PL!F19</f>
        <v>0</v>
      </c>
    </row>
    <row r="145" spans="1:14" ht="14.25" customHeight="1">
      <c r="A145" s="3"/>
      <c r="B145" s="3"/>
      <c r="C145" s="82" t="s">
        <v>184</v>
      </c>
      <c r="D145" s="82"/>
      <c r="E145" s="82"/>
      <c r="F145" s="16"/>
      <c r="G145" s="16"/>
      <c r="H145" s="226">
        <f aca="true" t="shared" si="2" ref="H145:N145">SUM(H143:H144)</f>
        <v>127517</v>
      </c>
      <c r="I145" s="178">
        <f t="shared" si="2"/>
        <v>0</v>
      </c>
      <c r="J145" s="178">
        <f t="shared" si="2"/>
        <v>5603</v>
      </c>
      <c r="K145" s="178">
        <f t="shared" si="2"/>
        <v>0</v>
      </c>
      <c r="L145" s="178">
        <f t="shared" si="2"/>
        <v>-55293</v>
      </c>
      <c r="M145" s="178">
        <f t="shared" si="2"/>
        <v>0</v>
      </c>
      <c r="N145" s="178">
        <f t="shared" si="2"/>
        <v>77827</v>
      </c>
    </row>
    <row r="146" spans="1:14" ht="14.25" customHeight="1">
      <c r="A146" s="3"/>
      <c r="B146" s="3"/>
      <c r="C146" s="82" t="s">
        <v>190</v>
      </c>
      <c r="D146" s="82"/>
      <c r="E146" s="82"/>
      <c r="F146" s="16"/>
      <c r="G146" s="16"/>
      <c r="H146" s="226">
        <f>H176+13024</f>
        <v>-4509</v>
      </c>
      <c r="I146" s="178"/>
      <c r="J146" s="178">
        <f>J176+3110</f>
        <v>-3314</v>
      </c>
      <c r="K146" s="178"/>
      <c r="L146" s="178">
        <f>L176-5506</f>
        <v>2480</v>
      </c>
      <c r="M146" s="178"/>
      <c r="N146" s="178">
        <f>SUM(H146:M146)</f>
        <v>-5343</v>
      </c>
    </row>
    <row r="147" spans="1:18" ht="14.25" customHeight="1">
      <c r="A147" s="3"/>
      <c r="B147" s="3"/>
      <c r="C147" s="82" t="s">
        <v>136</v>
      </c>
      <c r="D147" s="82"/>
      <c r="E147" s="82"/>
      <c r="F147" s="16"/>
      <c r="G147" s="16"/>
      <c r="H147" s="226">
        <f>H177+7978</f>
        <v>-3278</v>
      </c>
      <c r="I147" s="178"/>
      <c r="J147" s="178">
        <f>J177</f>
        <v>0</v>
      </c>
      <c r="K147" s="178"/>
      <c r="L147" s="178">
        <f>L177-880</f>
        <v>945</v>
      </c>
      <c r="M147" s="178"/>
      <c r="N147" s="178">
        <f>SUM(H147:M147)</f>
        <v>-2333</v>
      </c>
      <c r="R147" s="25">
        <f>N147-PL!F30</f>
        <v>0</v>
      </c>
    </row>
    <row r="148" spans="1:18" ht="14.25" customHeight="1" thickBot="1">
      <c r="A148" s="3"/>
      <c r="B148" s="3"/>
      <c r="C148" s="174" t="s">
        <v>135</v>
      </c>
      <c r="D148" s="173"/>
      <c r="E148" s="16"/>
      <c r="F148" s="16"/>
      <c r="G148" s="173"/>
      <c r="H148" s="255">
        <f aca="true" t="shared" si="3" ref="H148:N148">SUM(H145:H147)</f>
        <v>119730</v>
      </c>
      <c r="I148" s="178">
        <f t="shared" si="3"/>
        <v>0</v>
      </c>
      <c r="J148" s="180">
        <f t="shared" si="3"/>
        <v>2289</v>
      </c>
      <c r="K148" s="178">
        <f t="shared" si="3"/>
        <v>0</v>
      </c>
      <c r="L148" s="180">
        <f t="shared" si="3"/>
        <v>-51868</v>
      </c>
      <c r="M148" s="178">
        <f t="shared" si="3"/>
        <v>0</v>
      </c>
      <c r="N148" s="180">
        <f t="shared" si="3"/>
        <v>70151</v>
      </c>
      <c r="R148" s="25">
        <f>N148-PL!F32</f>
        <v>0</v>
      </c>
    </row>
    <row r="149" spans="1:14" ht="14.25" customHeight="1">
      <c r="A149" s="3"/>
      <c r="B149" s="3"/>
      <c r="C149" s="15"/>
      <c r="D149" s="15"/>
      <c r="E149" s="15"/>
      <c r="F149" s="16"/>
      <c r="G149" s="16"/>
      <c r="H149" s="16"/>
      <c r="I149" s="16"/>
      <c r="J149" s="16"/>
      <c r="K149" s="16"/>
      <c r="L149" s="16"/>
      <c r="M149" s="16"/>
      <c r="N149" s="16"/>
    </row>
    <row r="150" spans="1:14" ht="14.25" customHeight="1">
      <c r="A150" s="3"/>
      <c r="B150" s="3"/>
      <c r="C150" s="15" t="s">
        <v>280</v>
      </c>
      <c r="D150" s="15"/>
      <c r="E150" s="15"/>
      <c r="F150" s="16"/>
      <c r="G150" s="16"/>
      <c r="H150" s="16"/>
      <c r="I150" s="16"/>
      <c r="J150" s="16"/>
      <c r="K150" s="16"/>
      <c r="L150" s="16"/>
      <c r="M150" s="16"/>
      <c r="N150" s="16"/>
    </row>
    <row r="151" spans="1:14" ht="14.25" customHeight="1">
      <c r="A151" s="3"/>
      <c r="B151" s="3"/>
      <c r="C151" s="15" t="s">
        <v>340</v>
      </c>
      <c r="D151" s="15"/>
      <c r="E151" s="15"/>
      <c r="F151" s="16"/>
      <c r="G151" s="16"/>
      <c r="H151" s="16"/>
      <c r="I151" s="16"/>
      <c r="J151" s="16"/>
      <c r="K151" s="16"/>
      <c r="L151" s="16"/>
      <c r="M151" s="16"/>
      <c r="N151" s="16"/>
    </row>
    <row r="152" spans="1:14" ht="14.25" customHeight="1">
      <c r="A152" s="3"/>
      <c r="B152" s="3"/>
      <c r="C152" s="15"/>
      <c r="D152" s="15"/>
      <c r="E152" s="15"/>
      <c r="F152" s="16"/>
      <c r="G152" s="16"/>
      <c r="H152" s="16"/>
      <c r="I152" s="16"/>
      <c r="J152" s="16"/>
      <c r="K152" s="16"/>
      <c r="L152" s="16"/>
      <c r="M152" s="16"/>
      <c r="N152" s="16"/>
    </row>
    <row r="153" spans="1:14" ht="14.25" customHeight="1">
      <c r="A153" s="3"/>
      <c r="B153" s="3"/>
      <c r="C153" s="82" t="s">
        <v>181</v>
      </c>
      <c r="D153" s="15"/>
      <c r="E153" s="15"/>
      <c r="F153" s="16"/>
      <c r="G153" s="16"/>
      <c r="H153" s="178">
        <f>H183-203957</f>
        <v>75448</v>
      </c>
      <c r="I153" s="16"/>
      <c r="J153" s="178">
        <f>J183-13044</f>
        <v>11909</v>
      </c>
      <c r="K153" s="16"/>
      <c r="L153" s="178">
        <f>L183</f>
        <v>0</v>
      </c>
      <c r="M153" s="16"/>
      <c r="N153" s="178">
        <f>SUM(H153:L153)</f>
        <v>87357</v>
      </c>
    </row>
    <row r="154" spans="1:14" ht="14.25" customHeight="1">
      <c r="A154" s="3"/>
      <c r="B154" s="3"/>
      <c r="C154" s="171" t="s">
        <v>182</v>
      </c>
      <c r="D154" s="172"/>
      <c r="E154" s="220"/>
      <c r="F154" s="16"/>
      <c r="G154" s="171"/>
      <c r="H154" s="179">
        <f>H184-8014</f>
        <v>53008</v>
      </c>
      <c r="I154" s="16"/>
      <c r="J154" s="179">
        <f>J184-4607</f>
        <v>2422</v>
      </c>
      <c r="K154" s="16"/>
      <c r="L154" s="179">
        <f>L184+12621</f>
        <v>-55430</v>
      </c>
      <c r="M154" s="16"/>
      <c r="N154" s="179">
        <f>SUM(H154:L154)</f>
        <v>0</v>
      </c>
    </row>
    <row r="155" spans="1:18" ht="14.25" customHeight="1">
      <c r="A155" s="3"/>
      <c r="B155" s="3"/>
      <c r="C155" s="82" t="s">
        <v>183</v>
      </c>
      <c r="D155" s="15"/>
      <c r="E155" s="15"/>
      <c r="F155" s="16"/>
      <c r="G155" s="16"/>
      <c r="H155" s="181">
        <f aca="true" t="shared" si="4" ref="H155:N155">SUM(H153:H154)</f>
        <v>128456</v>
      </c>
      <c r="I155" s="181">
        <f t="shared" si="4"/>
        <v>0</v>
      </c>
      <c r="J155" s="181">
        <f t="shared" si="4"/>
        <v>14331</v>
      </c>
      <c r="K155" s="181">
        <f t="shared" si="4"/>
        <v>0</v>
      </c>
      <c r="L155" s="181">
        <f t="shared" si="4"/>
        <v>-55430</v>
      </c>
      <c r="M155" s="181">
        <f t="shared" si="4"/>
        <v>0</v>
      </c>
      <c r="N155" s="178">
        <f t="shared" si="4"/>
        <v>87357</v>
      </c>
      <c r="R155" s="25">
        <f>PL!H18-N155</f>
        <v>0</v>
      </c>
    </row>
    <row r="156" spans="1:18" ht="14.25" customHeight="1">
      <c r="A156" s="3"/>
      <c r="B156" s="3"/>
      <c r="C156" s="171" t="s">
        <v>122</v>
      </c>
      <c r="D156" s="171"/>
      <c r="E156" s="16"/>
      <c r="F156" s="16"/>
      <c r="G156" s="171"/>
      <c r="H156" s="179">
        <f>H186-10197</f>
        <v>6444</v>
      </c>
      <c r="I156" s="16"/>
      <c r="J156" s="179">
        <f>J186</f>
        <v>0</v>
      </c>
      <c r="K156" s="16"/>
      <c r="L156" s="179">
        <f>L186+5013</f>
        <v>-5205</v>
      </c>
      <c r="M156" s="16"/>
      <c r="N156" s="179">
        <f>SUM(H156:L156)</f>
        <v>1239</v>
      </c>
      <c r="R156" s="25">
        <f>N156-PL!H23</f>
        <v>0</v>
      </c>
    </row>
    <row r="157" spans="1:14" ht="14.25" customHeight="1">
      <c r="A157" s="3"/>
      <c r="B157" s="3"/>
      <c r="C157" s="82"/>
      <c r="D157" s="82"/>
      <c r="E157" s="82"/>
      <c r="F157" s="16"/>
      <c r="G157" s="16"/>
      <c r="H157" s="178">
        <f aca="true" t="shared" si="5" ref="H157:N157">SUM(H155:H156)</f>
        <v>134900</v>
      </c>
      <c r="I157" s="178">
        <f t="shared" si="5"/>
        <v>0</v>
      </c>
      <c r="J157" s="178">
        <f t="shared" si="5"/>
        <v>14331</v>
      </c>
      <c r="K157" s="178">
        <f t="shared" si="5"/>
        <v>0</v>
      </c>
      <c r="L157" s="178">
        <f t="shared" si="5"/>
        <v>-60635</v>
      </c>
      <c r="M157" s="178">
        <f t="shared" si="5"/>
        <v>0</v>
      </c>
      <c r="N157" s="178">
        <f t="shared" si="5"/>
        <v>88596</v>
      </c>
    </row>
    <row r="158" spans="1:18" ht="14.25" customHeight="1">
      <c r="A158" s="3"/>
      <c r="B158" s="3"/>
      <c r="C158" s="171" t="s">
        <v>189</v>
      </c>
      <c r="D158" s="171"/>
      <c r="E158" s="16"/>
      <c r="F158" s="16"/>
      <c r="G158" s="171"/>
      <c r="H158" s="179">
        <f>H188+147873</f>
        <v>-46801</v>
      </c>
      <c r="I158" s="16"/>
      <c r="J158" s="179">
        <f>J188+8880</f>
        <v>-2818</v>
      </c>
      <c r="K158" s="16"/>
      <c r="L158" s="179">
        <f>L188+439</f>
        <v>3750</v>
      </c>
      <c r="M158" s="16"/>
      <c r="N158" s="179">
        <f>SUM(H158:M158)</f>
        <v>-45869</v>
      </c>
      <c r="R158" s="25">
        <f>N158-PL!H19</f>
        <v>0</v>
      </c>
    </row>
    <row r="159" spans="1:14" ht="14.25" customHeight="1">
      <c r="A159" s="3"/>
      <c r="B159" s="3"/>
      <c r="C159" s="82" t="s">
        <v>184</v>
      </c>
      <c r="D159" s="82"/>
      <c r="E159" s="82"/>
      <c r="F159" s="16"/>
      <c r="G159" s="16"/>
      <c r="H159" s="178">
        <f aca="true" t="shared" si="6" ref="H159:N159">SUM(H157:H158)</f>
        <v>88099</v>
      </c>
      <c r="I159" s="178">
        <f t="shared" si="6"/>
        <v>0</v>
      </c>
      <c r="J159" s="178">
        <f t="shared" si="6"/>
        <v>11513</v>
      </c>
      <c r="K159" s="178">
        <f t="shared" si="6"/>
        <v>0</v>
      </c>
      <c r="L159" s="178">
        <f t="shared" si="6"/>
        <v>-56885</v>
      </c>
      <c r="M159" s="178">
        <f t="shared" si="6"/>
        <v>0</v>
      </c>
      <c r="N159" s="178">
        <f t="shared" si="6"/>
        <v>42727</v>
      </c>
    </row>
    <row r="160" spans="1:14" ht="14.25" customHeight="1">
      <c r="A160" s="3"/>
      <c r="B160" s="3"/>
      <c r="C160" s="82" t="s">
        <v>190</v>
      </c>
      <c r="D160" s="82"/>
      <c r="E160" s="82"/>
      <c r="F160" s="16"/>
      <c r="G160" s="16"/>
      <c r="H160" s="178">
        <f>H190+24654</f>
        <v>-37031</v>
      </c>
      <c r="I160" s="16"/>
      <c r="J160" s="178">
        <f>J190+1230</f>
        <v>-2730</v>
      </c>
      <c r="K160" s="16"/>
      <c r="L160" s="178">
        <f>L190-4797</f>
        <v>32002</v>
      </c>
      <c r="M160" s="16"/>
      <c r="N160" s="178">
        <f>SUM(H160:M160)</f>
        <v>-7759</v>
      </c>
    </row>
    <row r="161" spans="1:18" ht="14.25" customHeight="1">
      <c r="A161" s="3"/>
      <c r="B161" s="3"/>
      <c r="C161" s="82" t="s">
        <v>136</v>
      </c>
      <c r="D161" s="82"/>
      <c r="E161" s="82"/>
      <c r="F161" s="16"/>
      <c r="G161" s="16"/>
      <c r="H161" s="178">
        <f>H191+3972</f>
        <v>-5423</v>
      </c>
      <c r="I161" s="16"/>
      <c r="J161" s="178">
        <f>J191</f>
        <v>0</v>
      </c>
      <c r="K161" s="16"/>
      <c r="L161" s="178">
        <f>L191+2172</f>
        <v>3605</v>
      </c>
      <c r="M161" s="16"/>
      <c r="N161" s="178">
        <f>SUM(H161:M161)</f>
        <v>-1818</v>
      </c>
      <c r="R161" s="25">
        <f>N161-PL!H30</f>
        <v>0</v>
      </c>
    </row>
    <row r="162" spans="1:18" ht="14.25" customHeight="1" thickBot="1">
      <c r="A162" s="3"/>
      <c r="B162" s="3"/>
      <c r="C162" s="174" t="s">
        <v>135</v>
      </c>
      <c r="D162" s="173"/>
      <c r="E162" s="16"/>
      <c r="F162" s="16"/>
      <c r="G162" s="173"/>
      <c r="H162" s="180">
        <f aca="true" t="shared" si="7" ref="H162:N162">SUM(H159:H161)</f>
        <v>45645</v>
      </c>
      <c r="I162" s="178">
        <f t="shared" si="7"/>
        <v>0</v>
      </c>
      <c r="J162" s="180">
        <f t="shared" si="7"/>
        <v>8783</v>
      </c>
      <c r="K162" s="178">
        <f t="shared" si="7"/>
        <v>0</v>
      </c>
      <c r="L162" s="180">
        <f t="shared" si="7"/>
        <v>-21278</v>
      </c>
      <c r="M162" s="178">
        <f t="shared" si="7"/>
        <v>0</v>
      </c>
      <c r="N162" s="180">
        <f t="shared" si="7"/>
        <v>33150</v>
      </c>
      <c r="R162" s="25">
        <f>N162-PL!H32</f>
        <v>0</v>
      </c>
    </row>
    <row r="163" spans="1:14" ht="14.25" customHeight="1">
      <c r="A163" s="3"/>
      <c r="B163" s="3"/>
      <c r="C163" s="15"/>
      <c r="D163" s="15"/>
      <c r="E163" s="15"/>
      <c r="F163" s="16"/>
      <c r="G163" s="16"/>
      <c r="H163" s="16"/>
      <c r="I163" s="16"/>
      <c r="J163" s="16"/>
      <c r="K163" s="16"/>
      <c r="L163" s="16"/>
      <c r="M163" s="16"/>
      <c r="N163" s="16"/>
    </row>
    <row r="164" spans="1:14" ht="14.25" customHeight="1">
      <c r="A164" s="3"/>
      <c r="B164" s="3"/>
      <c r="C164" s="15"/>
      <c r="D164" s="15"/>
      <c r="E164" s="15"/>
      <c r="F164" s="16"/>
      <c r="G164" s="16"/>
      <c r="H164" s="16"/>
      <c r="I164" s="16"/>
      <c r="J164" s="16"/>
      <c r="K164" s="16"/>
      <c r="L164" s="16"/>
      <c r="M164" s="16"/>
      <c r="N164" s="16"/>
    </row>
    <row r="165" spans="1:14" ht="29.25" customHeight="1" thickBot="1">
      <c r="A165" s="3"/>
      <c r="B165" s="3"/>
      <c r="C165" s="168"/>
      <c r="D165" s="168"/>
      <c r="E165" s="220"/>
      <c r="F165" s="21"/>
      <c r="G165" s="169"/>
      <c r="H165" s="170" t="s">
        <v>178</v>
      </c>
      <c r="I165" s="16"/>
      <c r="J165" s="175" t="s">
        <v>188</v>
      </c>
      <c r="K165" s="16"/>
      <c r="L165" s="170" t="s">
        <v>179</v>
      </c>
      <c r="M165" s="16"/>
      <c r="N165" s="170" t="s">
        <v>180</v>
      </c>
    </row>
    <row r="166" spans="1:14" ht="14.25" customHeight="1">
      <c r="A166" s="3"/>
      <c r="B166" s="3"/>
      <c r="C166" s="15" t="s">
        <v>339</v>
      </c>
      <c r="D166" s="15"/>
      <c r="E166" s="15"/>
      <c r="F166" s="16"/>
      <c r="G166" s="16"/>
      <c r="H166" s="16" t="s">
        <v>2</v>
      </c>
      <c r="I166" s="16"/>
      <c r="J166" s="16" t="s">
        <v>2</v>
      </c>
      <c r="K166" s="16"/>
      <c r="L166" s="16" t="s">
        <v>2</v>
      </c>
      <c r="M166" s="16"/>
      <c r="N166" s="16" t="s">
        <v>2</v>
      </c>
    </row>
    <row r="167" spans="1:14" ht="14.25" customHeight="1">
      <c r="A167" s="3"/>
      <c r="B167" s="3"/>
      <c r="C167" s="15" t="s">
        <v>344</v>
      </c>
      <c r="D167" s="15"/>
      <c r="E167" s="15"/>
      <c r="F167" s="16"/>
      <c r="G167" s="16"/>
      <c r="H167" s="16"/>
      <c r="I167" s="16"/>
      <c r="J167" s="16"/>
      <c r="K167" s="16"/>
      <c r="L167" s="16"/>
      <c r="M167" s="16"/>
      <c r="N167" s="16"/>
    </row>
    <row r="168" spans="1:14" ht="14.25" customHeight="1">
      <c r="A168" s="3"/>
      <c r="B168" s="3"/>
      <c r="C168" s="15"/>
      <c r="D168" s="15"/>
      <c r="E168" s="15"/>
      <c r="F168" s="16"/>
      <c r="G168" s="16"/>
      <c r="H168" s="16"/>
      <c r="I168" s="16"/>
      <c r="J168" s="16"/>
      <c r="K168" s="16"/>
      <c r="L168" s="16"/>
      <c r="M168" s="16"/>
      <c r="N168" s="16"/>
    </row>
    <row r="169" spans="1:18" ht="14.25" customHeight="1">
      <c r="A169" s="3"/>
      <c r="B169" s="3"/>
      <c r="C169" s="82" t="s">
        <v>181</v>
      </c>
      <c r="D169" s="15"/>
      <c r="E169" s="15"/>
      <c r="F169" s="16"/>
      <c r="G169" s="16"/>
      <c r="H169" s="178">
        <v>341908</v>
      </c>
      <c r="I169" s="178"/>
      <c r="J169" s="178">
        <v>24064</v>
      </c>
      <c r="K169" s="178"/>
      <c r="L169" s="178">
        <v>0</v>
      </c>
      <c r="M169" s="178"/>
      <c r="N169" s="178">
        <f>SUM(H169:L169)</f>
        <v>365972</v>
      </c>
      <c r="R169" s="25"/>
    </row>
    <row r="170" spans="1:14" ht="14.25" customHeight="1">
      <c r="A170" s="3"/>
      <c r="B170" s="3"/>
      <c r="C170" s="171" t="s">
        <v>182</v>
      </c>
      <c r="D170" s="172"/>
      <c r="E170" s="220"/>
      <c r="F170" s="16"/>
      <c r="G170" s="171"/>
      <c r="H170" s="179">
        <v>51136</v>
      </c>
      <c r="I170" s="178"/>
      <c r="J170" s="179">
        <v>9987</v>
      </c>
      <c r="K170" s="178"/>
      <c r="L170" s="179">
        <f>-H170-J170</f>
        <v>-61123</v>
      </c>
      <c r="M170" s="178"/>
      <c r="N170" s="179">
        <f>SUM(H170:L170)</f>
        <v>0</v>
      </c>
    </row>
    <row r="171" spans="1:18" ht="14.25" customHeight="1">
      <c r="A171" s="3"/>
      <c r="B171" s="3"/>
      <c r="C171" s="82" t="s">
        <v>183</v>
      </c>
      <c r="D171" s="15"/>
      <c r="E171" s="15"/>
      <c r="F171" s="16"/>
      <c r="G171" s="16"/>
      <c r="H171" s="178">
        <f>SUM(H169:H170)</f>
        <v>393044</v>
      </c>
      <c r="I171" s="178">
        <f aca="true" t="shared" si="8" ref="I171:N171">SUM(I169:I170)</f>
        <v>0</v>
      </c>
      <c r="J171" s="178">
        <f t="shared" si="8"/>
        <v>34051</v>
      </c>
      <c r="K171" s="178">
        <f t="shared" si="8"/>
        <v>0</v>
      </c>
      <c r="L171" s="178">
        <f t="shared" si="8"/>
        <v>-61123</v>
      </c>
      <c r="M171" s="178">
        <f t="shared" si="8"/>
        <v>0</v>
      </c>
      <c r="N171" s="178">
        <f t="shared" si="8"/>
        <v>365972</v>
      </c>
      <c r="R171" s="25">
        <f>N171-PL!J18</f>
        <v>0</v>
      </c>
    </row>
    <row r="172" spans="1:18" ht="14.25" customHeight="1">
      <c r="A172" s="3"/>
      <c r="B172" s="3"/>
      <c r="C172" s="171" t="s">
        <v>122</v>
      </c>
      <c r="D172" s="171"/>
      <c r="E172" s="16"/>
      <c r="F172" s="16"/>
      <c r="G172" s="171"/>
      <c r="H172" s="254">
        <f>7131+18461+158</f>
        <v>25750</v>
      </c>
      <c r="I172" s="178"/>
      <c r="J172" s="179">
        <f>1</f>
        <v>1</v>
      </c>
      <c r="K172" s="178"/>
      <c r="L172" s="179">
        <f>-3840-17299+1</f>
        <v>-21138</v>
      </c>
      <c r="M172" s="178"/>
      <c r="N172" s="179">
        <f>SUM(H172:L172)</f>
        <v>4613</v>
      </c>
      <c r="R172" s="25">
        <f>N172-PL!J23</f>
        <v>0</v>
      </c>
    </row>
    <row r="173" spans="1:14" ht="14.25" customHeight="1">
      <c r="A173" s="3"/>
      <c r="B173" s="3"/>
      <c r="C173" s="82"/>
      <c r="D173" s="82"/>
      <c r="E173" s="82"/>
      <c r="F173" s="16"/>
      <c r="G173" s="16"/>
      <c r="H173" s="226">
        <f>SUM(H171:H172)</f>
        <v>418794</v>
      </c>
      <c r="I173" s="178">
        <f aca="true" t="shared" si="9" ref="I173:N173">SUM(I171:I172)</f>
        <v>0</v>
      </c>
      <c r="J173" s="178">
        <f t="shared" si="9"/>
        <v>34052</v>
      </c>
      <c r="K173" s="178">
        <f t="shared" si="9"/>
        <v>0</v>
      </c>
      <c r="L173" s="178">
        <f t="shared" si="9"/>
        <v>-82261</v>
      </c>
      <c r="M173" s="178">
        <f t="shared" si="9"/>
        <v>0</v>
      </c>
      <c r="N173" s="178">
        <f t="shared" si="9"/>
        <v>370585</v>
      </c>
    </row>
    <row r="174" spans="1:18" ht="14.25" customHeight="1">
      <c r="A174" s="3"/>
      <c r="B174" s="3"/>
      <c r="C174" s="171" t="s">
        <v>189</v>
      </c>
      <c r="D174" s="171"/>
      <c r="E174" s="16"/>
      <c r="F174" s="16"/>
      <c r="G174" s="171"/>
      <c r="H174" s="254">
        <v>-186213</v>
      </c>
      <c r="I174" s="178"/>
      <c r="J174" s="179">
        <v>-22646</v>
      </c>
      <c r="K174" s="178"/>
      <c r="L174" s="179">
        <v>8228</v>
      </c>
      <c r="M174" s="178"/>
      <c r="N174" s="179">
        <f>SUM(H174:M174)</f>
        <v>-200631</v>
      </c>
      <c r="R174" s="25">
        <f>N174-PL!J19</f>
        <v>0</v>
      </c>
    </row>
    <row r="175" spans="1:14" ht="14.25" customHeight="1">
      <c r="A175" s="3"/>
      <c r="B175" s="3"/>
      <c r="C175" s="82" t="s">
        <v>184</v>
      </c>
      <c r="D175" s="82"/>
      <c r="E175" s="82"/>
      <c r="F175" s="16"/>
      <c r="G175" s="16"/>
      <c r="H175" s="226">
        <f>SUM(H173:H174)</f>
        <v>232581</v>
      </c>
      <c r="I175" s="178">
        <f aca="true" t="shared" si="10" ref="I175:N175">SUM(I173:I174)</f>
        <v>0</v>
      </c>
      <c r="J175" s="178">
        <f t="shared" si="10"/>
        <v>11406</v>
      </c>
      <c r="K175" s="178">
        <f t="shared" si="10"/>
        <v>0</v>
      </c>
      <c r="L175" s="178">
        <f t="shared" si="10"/>
        <v>-74033</v>
      </c>
      <c r="M175" s="178">
        <f t="shared" si="10"/>
        <v>0</v>
      </c>
      <c r="N175" s="178">
        <f t="shared" si="10"/>
        <v>169954</v>
      </c>
    </row>
    <row r="176" spans="1:14" ht="14.25" customHeight="1">
      <c r="A176" s="3"/>
      <c r="B176" s="3"/>
      <c r="C176" s="82" t="s">
        <v>190</v>
      </c>
      <c r="D176" s="82"/>
      <c r="E176" s="82"/>
      <c r="F176" s="16"/>
      <c r="G176" s="16"/>
      <c r="H176" s="226">
        <f>-14794-2641-98</f>
        <v>-17533</v>
      </c>
      <c r="I176" s="178"/>
      <c r="J176" s="178">
        <f>-4245-2029-150</f>
        <v>-6424</v>
      </c>
      <c r="K176" s="178"/>
      <c r="L176" s="178">
        <v>7986</v>
      </c>
      <c r="M176" s="178"/>
      <c r="N176" s="178">
        <f>SUM(H176:M176)</f>
        <v>-15971</v>
      </c>
    </row>
    <row r="177" spans="1:18" ht="14.25" customHeight="1">
      <c r="A177" s="3"/>
      <c r="B177" s="3"/>
      <c r="C177" s="82" t="s">
        <v>136</v>
      </c>
      <c r="D177" s="82"/>
      <c r="E177" s="82"/>
      <c r="F177" s="16"/>
      <c r="G177" s="16"/>
      <c r="H177" s="226">
        <f>-11415+159</f>
        <v>-11256</v>
      </c>
      <c r="I177" s="178"/>
      <c r="J177" s="178">
        <v>0</v>
      </c>
      <c r="K177" s="178"/>
      <c r="L177" s="178">
        <v>1825</v>
      </c>
      <c r="M177" s="178"/>
      <c r="N177" s="178">
        <f>SUM(H177:M177)</f>
        <v>-9431</v>
      </c>
      <c r="R177" s="25">
        <f>N177-PL!J30</f>
        <v>0</v>
      </c>
    </row>
    <row r="178" spans="1:18" ht="14.25" customHeight="1" thickBot="1">
      <c r="A178" s="3"/>
      <c r="B178" s="3"/>
      <c r="C178" s="174" t="s">
        <v>135</v>
      </c>
      <c r="D178" s="173"/>
      <c r="E178" s="16"/>
      <c r="F178" s="16"/>
      <c r="G178" s="173"/>
      <c r="H178" s="255">
        <f>SUM(H175:H177)</f>
        <v>203792</v>
      </c>
      <c r="I178" s="178">
        <f aca="true" t="shared" si="11" ref="I178:N178">SUM(I175:I177)</f>
        <v>0</v>
      </c>
      <c r="J178" s="180">
        <f t="shared" si="11"/>
        <v>4982</v>
      </c>
      <c r="K178" s="178">
        <f t="shared" si="11"/>
        <v>0</v>
      </c>
      <c r="L178" s="180">
        <f t="shared" si="11"/>
        <v>-64222</v>
      </c>
      <c r="M178" s="178">
        <f t="shared" si="11"/>
        <v>0</v>
      </c>
      <c r="N178" s="180">
        <f t="shared" si="11"/>
        <v>144552</v>
      </c>
      <c r="R178" s="25">
        <f>N178-PL!J32</f>
        <v>0</v>
      </c>
    </row>
    <row r="179" spans="1:14" ht="14.25" customHeight="1">
      <c r="A179" s="3"/>
      <c r="B179" s="3"/>
      <c r="C179" s="15"/>
      <c r="D179" s="15"/>
      <c r="E179" s="15"/>
      <c r="F179" s="16"/>
      <c r="G179" s="16"/>
      <c r="H179" s="256"/>
      <c r="I179" s="16"/>
      <c r="J179" s="16"/>
      <c r="K179" s="16"/>
      <c r="L179" s="16"/>
      <c r="M179" s="16"/>
      <c r="N179" s="16"/>
    </row>
    <row r="180" spans="1:14" ht="14.25" customHeight="1">
      <c r="A180" s="3"/>
      <c r="B180" s="3"/>
      <c r="C180" s="15" t="s">
        <v>339</v>
      </c>
      <c r="D180" s="15"/>
      <c r="E180" s="15"/>
      <c r="F180" s="16"/>
      <c r="G180" s="16"/>
      <c r="H180" s="16"/>
      <c r="I180" s="16"/>
      <c r="J180" s="16"/>
      <c r="K180" s="16"/>
      <c r="L180" s="16"/>
      <c r="M180" s="16"/>
      <c r="N180" s="16"/>
    </row>
    <row r="181" spans="1:14" ht="14.25" customHeight="1">
      <c r="A181" s="3"/>
      <c r="B181" s="3"/>
      <c r="C181" s="15" t="s">
        <v>340</v>
      </c>
      <c r="D181" s="15"/>
      <c r="E181" s="15"/>
      <c r="F181" s="16"/>
      <c r="G181" s="16"/>
      <c r="H181" s="16"/>
      <c r="I181" s="16"/>
      <c r="J181" s="16"/>
      <c r="K181" s="16"/>
      <c r="L181" s="16"/>
      <c r="M181" s="16"/>
      <c r="N181" s="16"/>
    </row>
    <row r="182" spans="1:14" ht="14.25" customHeight="1">
      <c r="A182" s="3"/>
      <c r="B182" s="3"/>
      <c r="C182" s="15"/>
      <c r="D182" s="15"/>
      <c r="E182" s="15"/>
      <c r="F182" s="16"/>
      <c r="G182" s="16"/>
      <c r="H182" s="16"/>
      <c r="I182" s="16"/>
      <c r="J182" s="16"/>
      <c r="K182" s="16"/>
      <c r="L182" s="16"/>
      <c r="M182" s="16"/>
      <c r="N182" s="16"/>
    </row>
    <row r="183" spans="1:14" ht="14.25" customHeight="1">
      <c r="A183" s="3"/>
      <c r="B183" s="3"/>
      <c r="C183" s="82" t="s">
        <v>181</v>
      </c>
      <c r="D183" s="15"/>
      <c r="E183" s="15"/>
      <c r="F183" s="16"/>
      <c r="G183" s="16"/>
      <c r="H183" s="178">
        <v>279405</v>
      </c>
      <c r="I183" s="16"/>
      <c r="J183" s="178">
        <v>24953</v>
      </c>
      <c r="K183" s="16"/>
      <c r="L183" s="176">
        <v>0</v>
      </c>
      <c r="M183" s="16"/>
      <c r="N183" s="178">
        <f>SUM(H183:L183)</f>
        <v>304358</v>
      </c>
    </row>
    <row r="184" spans="1:14" ht="14.25" customHeight="1">
      <c r="A184" s="3"/>
      <c r="B184" s="3"/>
      <c r="C184" s="171" t="s">
        <v>182</v>
      </c>
      <c r="D184" s="172"/>
      <c r="E184" s="220"/>
      <c r="F184" s="16"/>
      <c r="G184" s="171"/>
      <c r="H184" s="179">
        <v>61022</v>
      </c>
      <c r="I184" s="16"/>
      <c r="J184" s="179">
        <v>7029</v>
      </c>
      <c r="K184" s="16"/>
      <c r="L184" s="179">
        <f>-SUM(H184:J184)</f>
        <v>-68051</v>
      </c>
      <c r="M184" s="16"/>
      <c r="N184" s="179">
        <f>SUM(H184:L184)</f>
        <v>0</v>
      </c>
    </row>
    <row r="185" spans="1:18" ht="14.25" customHeight="1">
      <c r="A185" s="3"/>
      <c r="B185" s="3"/>
      <c r="C185" s="82" t="s">
        <v>183</v>
      </c>
      <c r="D185" s="15"/>
      <c r="E185" s="15"/>
      <c r="F185" s="16"/>
      <c r="G185" s="16"/>
      <c r="H185" s="181">
        <f>SUM(H183:H184)</f>
        <v>340427</v>
      </c>
      <c r="I185" s="181">
        <f aca="true" t="shared" si="12" ref="I185:O185">SUM(I183:I184)</f>
        <v>0</v>
      </c>
      <c r="J185" s="181">
        <f t="shared" si="12"/>
        <v>31982</v>
      </c>
      <c r="K185" s="181">
        <f t="shared" si="12"/>
        <v>0</v>
      </c>
      <c r="L185" s="181">
        <f t="shared" si="12"/>
        <v>-68051</v>
      </c>
      <c r="M185" s="181">
        <f t="shared" si="12"/>
        <v>0</v>
      </c>
      <c r="N185" s="178">
        <f t="shared" si="12"/>
        <v>304358</v>
      </c>
      <c r="O185" s="181">
        <f t="shared" si="12"/>
        <v>0</v>
      </c>
      <c r="R185" s="25">
        <f>N185-PL!L18</f>
        <v>0</v>
      </c>
    </row>
    <row r="186" spans="1:18" ht="14.25" customHeight="1">
      <c r="A186" s="3"/>
      <c r="B186" s="3"/>
      <c r="C186" s="171" t="s">
        <v>122</v>
      </c>
      <c r="D186" s="171"/>
      <c r="E186" s="16"/>
      <c r="F186" s="16"/>
      <c r="G186" s="171"/>
      <c r="H186" s="179">
        <f>9438+7203</f>
        <v>16641</v>
      </c>
      <c r="I186" s="16"/>
      <c r="J186" s="177">
        <v>0</v>
      </c>
      <c r="K186" s="16"/>
      <c r="L186" s="179">
        <f>-3894-6324</f>
        <v>-10218</v>
      </c>
      <c r="M186" s="16"/>
      <c r="N186" s="179">
        <f>SUM(H186:L186)</f>
        <v>6423</v>
      </c>
      <c r="R186" s="25">
        <f>N186-PL!L23</f>
        <v>0</v>
      </c>
    </row>
    <row r="187" spans="1:14" ht="14.25" customHeight="1">
      <c r="A187" s="3"/>
      <c r="B187" s="3"/>
      <c r="C187" s="82"/>
      <c r="D187" s="82"/>
      <c r="E187" s="82"/>
      <c r="F187" s="16"/>
      <c r="G187" s="16"/>
      <c r="H187" s="178">
        <f aca="true" t="shared" si="13" ref="H187:N187">SUM(H185:H186)</f>
        <v>357068</v>
      </c>
      <c r="I187" s="178">
        <f t="shared" si="13"/>
        <v>0</v>
      </c>
      <c r="J187" s="178">
        <f t="shared" si="13"/>
        <v>31982</v>
      </c>
      <c r="K187" s="178">
        <f t="shared" si="13"/>
        <v>0</v>
      </c>
      <c r="L187" s="178">
        <f t="shared" si="13"/>
        <v>-78269</v>
      </c>
      <c r="M187" s="178">
        <f t="shared" si="13"/>
        <v>0</v>
      </c>
      <c r="N187" s="178">
        <f t="shared" si="13"/>
        <v>310781</v>
      </c>
    </row>
    <row r="188" spans="1:18" ht="14.25" customHeight="1">
      <c r="A188" s="3"/>
      <c r="B188" s="3"/>
      <c r="C188" s="171" t="s">
        <v>189</v>
      </c>
      <c r="D188" s="171"/>
      <c r="E188" s="16"/>
      <c r="F188" s="16"/>
      <c r="G188" s="171"/>
      <c r="H188" s="179">
        <f>-194674</f>
        <v>-194674</v>
      </c>
      <c r="I188" s="16"/>
      <c r="J188" s="179">
        <v>-11698</v>
      </c>
      <c r="K188" s="16"/>
      <c r="L188" s="179">
        <v>3311</v>
      </c>
      <c r="M188" s="16"/>
      <c r="N188" s="179">
        <f>SUM(H188:M188)</f>
        <v>-203061</v>
      </c>
      <c r="R188" s="25">
        <f>N188-PL!L19</f>
        <v>0</v>
      </c>
    </row>
    <row r="189" spans="1:14" ht="14.25" customHeight="1">
      <c r="A189" s="3"/>
      <c r="B189" s="3"/>
      <c r="C189" s="82" t="s">
        <v>184</v>
      </c>
      <c r="D189" s="82"/>
      <c r="E189" s="82"/>
      <c r="F189" s="16"/>
      <c r="G189" s="16"/>
      <c r="H189" s="178">
        <f aca="true" t="shared" si="14" ref="H189:N189">SUM(H187:H188)</f>
        <v>162394</v>
      </c>
      <c r="I189" s="178">
        <f t="shared" si="14"/>
        <v>0</v>
      </c>
      <c r="J189" s="178">
        <f t="shared" si="14"/>
        <v>20284</v>
      </c>
      <c r="K189" s="178">
        <f t="shared" si="14"/>
        <v>0</v>
      </c>
      <c r="L189" s="178">
        <f t="shared" si="14"/>
        <v>-74958</v>
      </c>
      <c r="M189" s="178">
        <f t="shared" si="14"/>
        <v>0</v>
      </c>
      <c r="N189" s="178">
        <f t="shared" si="14"/>
        <v>107720</v>
      </c>
    </row>
    <row r="190" spans="1:14" ht="14.25" customHeight="1">
      <c r="A190" s="3"/>
      <c r="B190" s="3"/>
      <c r="C190" s="82" t="s">
        <v>190</v>
      </c>
      <c r="D190" s="82"/>
      <c r="E190" s="82"/>
      <c r="F190" s="16"/>
      <c r="G190" s="16"/>
      <c r="H190" s="178">
        <f>-17217-40200-4268</f>
        <v>-61685</v>
      </c>
      <c r="I190" s="16"/>
      <c r="J190" s="178">
        <f>-2133-1827</f>
        <v>-3960</v>
      </c>
      <c r="K190" s="16"/>
      <c r="L190" s="178">
        <f>6785+30013+1</f>
        <v>36799</v>
      </c>
      <c r="M190" s="16"/>
      <c r="N190" s="178">
        <f>SUM(H190:M190)</f>
        <v>-28846</v>
      </c>
    </row>
    <row r="191" spans="1:18" ht="14.25" customHeight="1">
      <c r="A191" s="3"/>
      <c r="B191" s="3"/>
      <c r="C191" s="82" t="s">
        <v>136</v>
      </c>
      <c r="D191" s="82"/>
      <c r="E191" s="82"/>
      <c r="F191" s="16"/>
      <c r="G191" s="16"/>
      <c r="H191" s="226">
        <v>-9395</v>
      </c>
      <c r="I191" s="16"/>
      <c r="J191" s="176">
        <v>0</v>
      </c>
      <c r="K191" s="16"/>
      <c r="L191" s="178">
        <v>1433</v>
      </c>
      <c r="M191" s="16"/>
      <c r="N191" s="178">
        <f>SUM(H191:M191)</f>
        <v>-7962</v>
      </c>
      <c r="R191" s="25">
        <f>N191-PL!L30</f>
        <v>0</v>
      </c>
    </row>
    <row r="192" spans="1:18" ht="14.25" customHeight="1" thickBot="1">
      <c r="A192" s="3"/>
      <c r="B192" s="3"/>
      <c r="C192" s="174" t="s">
        <v>135</v>
      </c>
      <c r="D192" s="173"/>
      <c r="E192" s="16"/>
      <c r="F192" s="16"/>
      <c r="G192" s="173"/>
      <c r="H192" s="180">
        <f aca="true" t="shared" si="15" ref="H192:N192">SUM(H189:H191)</f>
        <v>91314</v>
      </c>
      <c r="I192" s="178">
        <f t="shared" si="15"/>
        <v>0</v>
      </c>
      <c r="J192" s="180">
        <f t="shared" si="15"/>
        <v>16324</v>
      </c>
      <c r="K192" s="178">
        <f t="shared" si="15"/>
        <v>0</v>
      </c>
      <c r="L192" s="180">
        <f t="shared" si="15"/>
        <v>-36726</v>
      </c>
      <c r="M192" s="178">
        <f t="shared" si="15"/>
        <v>0</v>
      </c>
      <c r="N192" s="180">
        <f t="shared" si="15"/>
        <v>70912</v>
      </c>
      <c r="R192" s="25">
        <f>PL!L32-N192</f>
        <v>0</v>
      </c>
    </row>
    <row r="193" spans="1:14" ht="14.25" customHeight="1">
      <c r="A193" s="3"/>
      <c r="B193" s="3"/>
      <c r="C193" s="15"/>
      <c r="D193" s="15"/>
      <c r="E193" s="15"/>
      <c r="F193" s="16"/>
      <c r="G193" s="16"/>
      <c r="H193" s="16"/>
      <c r="I193" s="16"/>
      <c r="J193" s="16"/>
      <c r="K193" s="16"/>
      <c r="L193" s="16"/>
      <c r="M193" s="16"/>
      <c r="N193" s="16"/>
    </row>
    <row r="194" spans="1:14" ht="31.5" customHeight="1" thickBot="1">
      <c r="A194" s="3"/>
      <c r="B194" s="3"/>
      <c r="C194" s="169"/>
      <c r="D194" s="169"/>
      <c r="E194" s="21"/>
      <c r="F194" s="16"/>
      <c r="G194" s="169"/>
      <c r="H194" s="170" t="s">
        <v>178</v>
      </c>
      <c r="I194" s="16"/>
      <c r="J194" s="175" t="s">
        <v>188</v>
      </c>
      <c r="L194" s="170" t="s">
        <v>179</v>
      </c>
      <c r="N194" s="170" t="s">
        <v>180</v>
      </c>
    </row>
    <row r="195" spans="1:14" ht="14.25" customHeight="1">
      <c r="A195" s="3"/>
      <c r="B195" s="3"/>
      <c r="C195" s="15" t="s">
        <v>185</v>
      </c>
      <c r="D195" s="15"/>
      <c r="E195" s="15"/>
      <c r="F195" s="16"/>
      <c r="G195" s="16"/>
      <c r="H195" s="16" t="s">
        <v>2</v>
      </c>
      <c r="J195" s="16" t="s">
        <v>2</v>
      </c>
      <c r="L195" s="16" t="s">
        <v>2</v>
      </c>
      <c r="N195" s="16" t="s">
        <v>2</v>
      </c>
    </row>
    <row r="196" spans="1:14" ht="14.25" customHeight="1">
      <c r="A196" s="3"/>
      <c r="B196" s="3"/>
      <c r="C196" s="15" t="s">
        <v>338</v>
      </c>
      <c r="D196" s="15"/>
      <c r="E196" s="15"/>
      <c r="F196" s="16"/>
      <c r="G196" s="16"/>
      <c r="H196" s="16"/>
      <c r="J196" s="16"/>
      <c r="L196" s="16"/>
      <c r="N196" s="16"/>
    </row>
    <row r="197" spans="1:14" ht="14.25" customHeight="1">
      <c r="A197" s="3"/>
      <c r="B197" s="3"/>
      <c r="C197" s="15"/>
      <c r="D197" s="15"/>
      <c r="E197" s="15"/>
      <c r="F197" s="16"/>
      <c r="G197" s="16"/>
      <c r="H197" s="16"/>
      <c r="I197" s="16"/>
      <c r="J197" s="16"/>
      <c r="K197" s="16"/>
      <c r="L197" s="16"/>
      <c r="M197" s="16"/>
      <c r="N197" s="16"/>
    </row>
    <row r="198" spans="1:14" ht="14.25" customHeight="1">
      <c r="A198" s="3"/>
      <c r="B198" s="3"/>
      <c r="C198" s="82" t="s">
        <v>186</v>
      </c>
      <c r="D198" s="15"/>
      <c r="E198" s="15"/>
      <c r="F198" s="16"/>
      <c r="G198" s="16"/>
      <c r="H198" s="178">
        <v>1392242</v>
      </c>
      <c r="I198" s="16"/>
      <c r="J198" s="178">
        <v>18408</v>
      </c>
      <c r="K198" s="16"/>
      <c r="L198" s="178">
        <v>-301148</v>
      </c>
      <c r="M198" s="16"/>
      <c r="N198" s="178">
        <f>SUM(H198:L198)</f>
        <v>1109502</v>
      </c>
    </row>
    <row r="199" spans="1:18" ht="14.25" customHeight="1" thickBot="1">
      <c r="A199" s="3"/>
      <c r="B199" s="3"/>
      <c r="C199" s="174" t="s">
        <v>90</v>
      </c>
      <c r="D199" s="174"/>
      <c r="E199" s="220"/>
      <c r="F199" s="16"/>
      <c r="G199" s="173"/>
      <c r="H199" s="186">
        <f>SUM(H198)</f>
        <v>1392242</v>
      </c>
      <c r="I199" s="181" t="e">
        <f>SUM(#REF!)</f>
        <v>#REF!</v>
      </c>
      <c r="J199" s="186">
        <f>SUM(J198)</f>
        <v>18408</v>
      </c>
      <c r="K199" s="181" t="e">
        <f>SUM(#REF!)</f>
        <v>#REF!</v>
      </c>
      <c r="L199" s="186">
        <f>SUM(L198)</f>
        <v>-301148</v>
      </c>
      <c r="M199" s="181" t="e">
        <f>SUM(#REF!)</f>
        <v>#REF!</v>
      </c>
      <c r="N199" s="186">
        <f>SUM(N198)</f>
        <v>1109502</v>
      </c>
      <c r="R199" s="25">
        <f>N199-'BS'!C19</f>
        <v>0</v>
      </c>
    </row>
    <row r="200" spans="1:14" ht="14.25" customHeight="1">
      <c r="A200" s="3"/>
      <c r="B200" s="3"/>
      <c r="C200" s="82"/>
      <c r="D200" s="82"/>
      <c r="E200" s="82"/>
      <c r="F200" s="16"/>
      <c r="G200" s="16"/>
      <c r="H200" s="16"/>
      <c r="I200" s="16"/>
      <c r="J200" s="16"/>
      <c r="K200" s="16"/>
      <c r="L200" s="16"/>
      <c r="M200" s="16"/>
      <c r="N200" s="16"/>
    </row>
    <row r="201" spans="1:14" ht="14.25" customHeight="1">
      <c r="A201" s="3"/>
      <c r="B201" s="3"/>
      <c r="C201" s="82" t="s">
        <v>187</v>
      </c>
      <c r="D201" s="15"/>
      <c r="E201" s="15"/>
      <c r="F201" s="16"/>
      <c r="G201" s="16"/>
      <c r="H201" s="226">
        <f>601571-238</f>
        <v>601333</v>
      </c>
      <c r="I201" s="178"/>
      <c r="J201" s="178">
        <v>13900</v>
      </c>
      <c r="K201" s="178"/>
      <c r="L201" s="178">
        <v>-188380</v>
      </c>
      <c r="M201" s="178"/>
      <c r="N201" s="178">
        <f>SUM(H201:L201)</f>
        <v>426853</v>
      </c>
    </row>
    <row r="202" spans="1:18" ht="14.25" customHeight="1" thickBot="1">
      <c r="A202" s="3"/>
      <c r="B202" s="3"/>
      <c r="C202" s="174" t="s">
        <v>96</v>
      </c>
      <c r="D202" s="174"/>
      <c r="E202" s="220"/>
      <c r="F202" s="16"/>
      <c r="G202" s="173"/>
      <c r="H202" s="186">
        <f>SUM(H201)</f>
        <v>601333</v>
      </c>
      <c r="I202" s="181" t="e">
        <f>SUM(#REF!)</f>
        <v>#REF!</v>
      </c>
      <c r="J202" s="186">
        <f>SUM(J201)</f>
        <v>13900</v>
      </c>
      <c r="K202" s="181" t="e">
        <f>SUM(#REF!)</f>
        <v>#REF!</v>
      </c>
      <c r="L202" s="186">
        <f>SUM(L201)</f>
        <v>-188380</v>
      </c>
      <c r="M202" s="181" t="e">
        <f>SUM(#REF!)</f>
        <v>#REF!</v>
      </c>
      <c r="N202" s="186">
        <f>SUM(N201)</f>
        <v>426853</v>
      </c>
      <c r="R202" s="25">
        <f>N202-'BS'!C42</f>
        <v>0</v>
      </c>
    </row>
    <row r="203" spans="1:14" ht="14.25" customHeight="1">
      <c r="A203" s="3"/>
      <c r="B203" s="3"/>
      <c r="C203" s="15"/>
      <c r="D203" s="15"/>
      <c r="E203" s="15"/>
      <c r="F203" s="16"/>
      <c r="G203" s="16"/>
      <c r="H203" s="16"/>
      <c r="I203" s="16"/>
      <c r="J203" s="16"/>
      <c r="K203" s="16"/>
      <c r="L203" s="16"/>
      <c r="M203" s="16"/>
      <c r="N203" s="16"/>
    </row>
    <row r="204" spans="1:14" ht="14.25" customHeight="1">
      <c r="A204" s="3"/>
      <c r="B204" s="3"/>
      <c r="C204" s="15" t="s">
        <v>185</v>
      </c>
      <c r="D204" s="15"/>
      <c r="E204" s="15"/>
      <c r="F204" s="16"/>
      <c r="G204" s="16"/>
      <c r="H204" s="16"/>
      <c r="I204" s="16"/>
      <c r="J204" s="16"/>
      <c r="K204" s="16"/>
      <c r="L204" s="16"/>
      <c r="M204" s="16"/>
      <c r="N204" s="16"/>
    </row>
    <row r="205" spans="1:14" ht="14.25" customHeight="1">
      <c r="A205" s="3"/>
      <c r="B205" s="3"/>
      <c r="C205" s="15" t="s">
        <v>245</v>
      </c>
      <c r="D205" s="15"/>
      <c r="E205" s="15"/>
      <c r="F205" s="16"/>
      <c r="G205" s="16"/>
      <c r="H205" s="16"/>
      <c r="I205" s="16"/>
      <c r="J205" s="16"/>
      <c r="K205" s="16"/>
      <c r="L205" s="16"/>
      <c r="M205" s="16"/>
      <c r="N205" s="16"/>
    </row>
    <row r="206" spans="1:14" ht="14.25" customHeight="1">
      <c r="A206" s="3"/>
      <c r="B206" s="3"/>
      <c r="C206" s="15"/>
      <c r="D206" s="15"/>
      <c r="E206" s="15"/>
      <c r="F206" s="16"/>
      <c r="G206" s="16"/>
      <c r="H206" s="16"/>
      <c r="I206" s="16"/>
      <c r="J206" s="16"/>
      <c r="K206" s="16"/>
      <c r="L206" s="16"/>
      <c r="M206" s="16"/>
      <c r="N206" s="16"/>
    </row>
    <row r="207" spans="1:14" ht="14.25" customHeight="1">
      <c r="A207" s="3"/>
      <c r="B207" s="3"/>
      <c r="C207" s="82" t="s">
        <v>186</v>
      </c>
      <c r="D207" s="15"/>
      <c r="E207" s="15"/>
      <c r="F207" s="16"/>
      <c r="G207" s="16"/>
      <c r="H207" s="178">
        <v>1105761</v>
      </c>
      <c r="I207" s="16"/>
      <c r="J207" s="178">
        <v>28606</v>
      </c>
      <c r="K207" s="16"/>
      <c r="L207" s="178">
        <v>-191604</v>
      </c>
      <c r="M207" s="16"/>
      <c r="N207" s="178">
        <f>SUM(H207:L207)</f>
        <v>942763</v>
      </c>
    </row>
    <row r="208" spans="1:18" ht="14.25" customHeight="1" thickBot="1">
      <c r="A208" s="3"/>
      <c r="B208" s="3"/>
      <c r="C208" s="174" t="s">
        <v>90</v>
      </c>
      <c r="D208" s="174"/>
      <c r="E208" s="220"/>
      <c r="F208" s="16"/>
      <c r="G208" s="173"/>
      <c r="H208" s="186">
        <f>SUM(H207)</f>
        <v>1105761</v>
      </c>
      <c r="I208" s="181" t="e">
        <f>SUM(#REF!)</f>
        <v>#REF!</v>
      </c>
      <c r="J208" s="186">
        <f>SUM(J207)</f>
        <v>28606</v>
      </c>
      <c r="K208" s="181" t="e">
        <f>SUM(#REF!)</f>
        <v>#REF!</v>
      </c>
      <c r="L208" s="186">
        <f>SUM(L207)</f>
        <v>-191604</v>
      </c>
      <c r="M208" s="181" t="e">
        <f>SUM(#REF!)</f>
        <v>#REF!</v>
      </c>
      <c r="N208" s="186">
        <f>SUM(N207)</f>
        <v>942763</v>
      </c>
      <c r="R208" s="25">
        <f>N208-'BS'!E19</f>
        <v>0</v>
      </c>
    </row>
    <row r="209" spans="1:14" ht="14.25" customHeight="1">
      <c r="A209" s="3"/>
      <c r="B209" s="3"/>
      <c r="C209" s="82"/>
      <c r="D209" s="82"/>
      <c r="E209" s="82"/>
      <c r="F209" s="16"/>
      <c r="G209" s="16"/>
      <c r="H209" s="16"/>
      <c r="I209" s="16"/>
      <c r="J209" s="16"/>
      <c r="K209" s="16"/>
      <c r="L209" s="16"/>
      <c r="M209" s="16"/>
      <c r="N209" s="16"/>
    </row>
    <row r="210" spans="1:14" ht="14.25" customHeight="1">
      <c r="A210" s="3"/>
      <c r="B210" s="3"/>
      <c r="C210" s="82" t="s">
        <v>187</v>
      </c>
      <c r="D210" s="15"/>
      <c r="E210" s="15"/>
      <c r="F210" s="16"/>
      <c r="G210" s="16"/>
      <c r="H210" s="178">
        <v>441834</v>
      </c>
      <c r="I210" s="178"/>
      <c r="J210" s="178">
        <v>27488</v>
      </c>
      <c r="K210" s="178"/>
      <c r="L210" s="178">
        <v>-133096</v>
      </c>
      <c r="M210" s="178"/>
      <c r="N210" s="178">
        <f>SUM(H210:L210)</f>
        <v>336226</v>
      </c>
    </row>
    <row r="211" spans="1:18" ht="14.25" customHeight="1" thickBot="1">
      <c r="A211" s="3"/>
      <c r="B211" s="3"/>
      <c r="C211" s="174" t="s">
        <v>96</v>
      </c>
      <c r="D211" s="174"/>
      <c r="E211" s="220"/>
      <c r="F211" s="16"/>
      <c r="G211" s="173"/>
      <c r="H211" s="186">
        <f>SUM(H210)</f>
        <v>441834</v>
      </c>
      <c r="I211" s="181" t="e">
        <f>SUM(#REF!)</f>
        <v>#REF!</v>
      </c>
      <c r="J211" s="186">
        <f>SUM(J210)</f>
        <v>27488</v>
      </c>
      <c r="K211" s="181" t="e">
        <f>SUM(#REF!)</f>
        <v>#REF!</v>
      </c>
      <c r="L211" s="186">
        <f>SUM(L210)</f>
        <v>-133096</v>
      </c>
      <c r="M211" s="181" t="e">
        <f>SUM(#REF!)</f>
        <v>#REF!</v>
      </c>
      <c r="N211" s="186">
        <f>SUM(N210)</f>
        <v>336226</v>
      </c>
      <c r="R211" s="25">
        <f>N211-'BS'!E42</f>
        <v>0</v>
      </c>
    </row>
    <row r="212" spans="1:14" ht="14.25" customHeight="1">
      <c r="A212" s="3"/>
      <c r="B212" s="3"/>
      <c r="C212" s="15"/>
      <c r="D212" s="15"/>
      <c r="E212" s="15"/>
      <c r="F212" s="16"/>
      <c r="G212" s="16"/>
      <c r="H212" s="16"/>
      <c r="I212" s="16"/>
      <c r="J212" s="16"/>
      <c r="K212" s="16"/>
      <c r="L212" s="16"/>
      <c r="M212" s="16"/>
      <c r="N212" s="16"/>
    </row>
    <row r="213" spans="1:16" ht="12.75" customHeight="1">
      <c r="A213" s="3"/>
      <c r="B213" s="3"/>
      <c r="C213" s="137"/>
      <c r="D213" s="137"/>
      <c r="E213" s="137"/>
      <c r="F213" s="137"/>
      <c r="G213" s="137"/>
      <c r="H213" s="137"/>
      <c r="I213" s="137"/>
      <c r="J213" s="137"/>
      <c r="K213" s="137"/>
      <c r="L213" s="137"/>
      <c r="M213" s="137"/>
      <c r="N213" s="137"/>
      <c r="O213" s="137"/>
      <c r="P213" s="137"/>
    </row>
    <row r="214" spans="1:16" ht="12.75" customHeight="1">
      <c r="A214" s="3"/>
      <c r="B214" s="3"/>
      <c r="C214" s="137"/>
      <c r="D214" s="137"/>
      <c r="E214" s="137"/>
      <c r="F214" s="137"/>
      <c r="G214" s="137"/>
      <c r="H214" s="137"/>
      <c r="I214" s="137"/>
      <c r="J214" s="137"/>
      <c r="K214" s="137"/>
      <c r="L214" s="137"/>
      <c r="M214" s="137"/>
      <c r="N214" s="137"/>
      <c r="O214" s="137"/>
      <c r="P214" s="137"/>
    </row>
    <row r="215" spans="1:16" ht="14.25" customHeight="1">
      <c r="A215" s="3">
        <v>10</v>
      </c>
      <c r="B215" s="3"/>
      <c r="C215" s="286" t="s">
        <v>76</v>
      </c>
      <c r="D215" s="330"/>
      <c r="E215" s="330"/>
      <c r="F215" s="330"/>
      <c r="G215" s="330"/>
      <c r="H215" s="330"/>
      <c r="I215" s="330"/>
      <c r="J215" s="330"/>
      <c r="K215" s="330"/>
      <c r="L215" s="330"/>
      <c r="M215" s="330"/>
      <c r="N215" s="330"/>
      <c r="P215" s="29"/>
    </row>
    <row r="216" spans="1:30" ht="14.25" customHeight="1">
      <c r="A216" s="3"/>
      <c r="B216" s="3"/>
      <c r="C216" s="286"/>
      <c r="D216" s="330"/>
      <c r="E216" s="330"/>
      <c r="F216" s="330"/>
      <c r="G216" s="330"/>
      <c r="H216" s="330"/>
      <c r="I216" s="330"/>
      <c r="J216" s="330"/>
      <c r="K216" s="330"/>
      <c r="L216" s="330"/>
      <c r="M216" s="330"/>
      <c r="N216" s="330"/>
      <c r="R216" s="286"/>
      <c r="S216" s="330"/>
      <c r="T216" s="330"/>
      <c r="U216" s="330"/>
      <c r="V216" s="330"/>
      <c r="W216" s="330"/>
      <c r="X216" s="330"/>
      <c r="Y216" s="330"/>
      <c r="Z216" s="330"/>
      <c r="AA216" s="330"/>
      <c r="AB216" s="330"/>
      <c r="AC216" s="330"/>
      <c r="AD216" s="330"/>
    </row>
    <row r="217" spans="1:30" ht="51" customHeight="1">
      <c r="A217" s="3"/>
      <c r="B217" s="3"/>
      <c r="C217" s="268" t="s">
        <v>176</v>
      </c>
      <c r="D217" s="268"/>
      <c r="E217" s="268"/>
      <c r="F217" s="268"/>
      <c r="G217" s="268"/>
      <c r="H217" s="268"/>
      <c r="I217" s="268"/>
      <c r="J217" s="268"/>
      <c r="K217" s="268"/>
      <c r="L217" s="268"/>
      <c r="M217" s="268"/>
      <c r="N217" s="268"/>
      <c r="O217" s="268"/>
      <c r="P217" s="268"/>
      <c r="Q217" s="59"/>
      <c r="R217" s="11"/>
      <c r="S217" s="93"/>
      <c r="T217" s="93"/>
      <c r="U217" s="93"/>
      <c r="V217" s="93"/>
      <c r="W217" s="93"/>
      <c r="X217" s="93"/>
      <c r="Y217" s="93"/>
      <c r="Z217" s="93"/>
      <c r="AA217" s="93"/>
      <c r="AB217" s="93"/>
      <c r="AC217" s="93"/>
      <c r="AD217" s="93"/>
    </row>
    <row r="218" spans="1:30" ht="14.25" customHeight="1">
      <c r="A218" s="3"/>
      <c r="B218" s="3"/>
      <c r="C218" s="11"/>
      <c r="D218" s="93"/>
      <c r="E218" s="93"/>
      <c r="F218" s="93"/>
      <c r="G218" s="93"/>
      <c r="H218" s="93"/>
      <c r="I218" s="93"/>
      <c r="J218" s="93"/>
      <c r="K218" s="93"/>
      <c r="L218" s="93"/>
      <c r="M218" s="93"/>
      <c r="N218" s="93"/>
      <c r="R218" s="11"/>
      <c r="S218" s="93"/>
      <c r="T218" s="93"/>
      <c r="U218" s="93"/>
      <c r="V218" s="93"/>
      <c r="W218" s="93"/>
      <c r="X218" s="93"/>
      <c r="Y218" s="93"/>
      <c r="Z218" s="93"/>
      <c r="AA218" s="93"/>
      <c r="AB218" s="93"/>
      <c r="AC218" s="93"/>
      <c r="AD218" s="93"/>
    </row>
    <row r="219" spans="1:18" ht="14.25" customHeight="1">
      <c r="A219" s="20">
        <v>11</v>
      </c>
      <c r="B219" s="3"/>
      <c r="C219" s="3" t="s">
        <v>291</v>
      </c>
      <c r="D219" s="3"/>
      <c r="E219" s="3"/>
      <c r="R219" s="3"/>
    </row>
    <row r="220" spans="1:5" ht="14.25" customHeight="1">
      <c r="A220" s="3"/>
      <c r="B220" s="3"/>
      <c r="C220" s="3"/>
      <c r="D220" s="3"/>
      <c r="E220" s="3"/>
    </row>
    <row r="221" spans="1:16" ht="30.75" customHeight="1">
      <c r="A221" s="3"/>
      <c r="B221" s="3"/>
      <c r="C221" s="268" t="s">
        <v>292</v>
      </c>
      <c r="D221" s="268"/>
      <c r="E221" s="268"/>
      <c r="F221" s="268"/>
      <c r="G221" s="268"/>
      <c r="H221" s="268"/>
      <c r="I221" s="268"/>
      <c r="J221" s="268"/>
      <c r="K221" s="268"/>
      <c r="L221" s="268"/>
      <c r="M221" s="268"/>
      <c r="N221" s="268"/>
      <c r="O221" s="268"/>
      <c r="P221" s="268"/>
    </row>
    <row r="222" spans="1:5" ht="12" customHeight="1">
      <c r="A222" s="3"/>
      <c r="B222" s="3"/>
      <c r="C222" s="3"/>
      <c r="D222" s="42"/>
      <c r="E222" s="42"/>
    </row>
    <row r="223" spans="1:36" ht="14.25" customHeight="1">
      <c r="A223" s="3">
        <v>12</v>
      </c>
      <c r="C223" s="286" t="s">
        <v>33</v>
      </c>
      <c r="D223" s="268"/>
      <c r="E223" s="268"/>
      <c r="F223" s="268"/>
      <c r="G223" s="268"/>
      <c r="H223" s="268"/>
      <c r="I223" s="268"/>
      <c r="J223" s="268"/>
      <c r="K223" s="268"/>
      <c r="L223" s="268"/>
      <c r="M223" s="268"/>
      <c r="N223" s="268"/>
      <c r="O223" s="268"/>
      <c r="P223" s="268"/>
      <c r="S223" s="268"/>
      <c r="T223" s="329"/>
      <c r="U223" s="329"/>
      <c r="V223" s="329"/>
      <c r="W223" s="329"/>
      <c r="X223" s="329"/>
      <c r="Y223" s="329"/>
      <c r="Z223" s="329"/>
      <c r="AA223" s="329"/>
      <c r="AB223" s="329"/>
      <c r="AC223" s="329"/>
      <c r="AD223" s="329"/>
      <c r="AE223" s="329"/>
      <c r="AF223" s="329"/>
      <c r="AG223" s="329"/>
      <c r="AH223" s="329"/>
      <c r="AI223" s="4"/>
      <c r="AJ223" s="4"/>
    </row>
    <row r="224" spans="1:36" ht="14.25" customHeight="1">
      <c r="A224" s="3"/>
      <c r="C224" s="11"/>
      <c r="D224" s="4"/>
      <c r="E224" s="4"/>
      <c r="F224" s="4"/>
      <c r="G224" s="4"/>
      <c r="H224" s="4"/>
      <c r="I224" s="4"/>
      <c r="J224" s="4"/>
      <c r="K224" s="4"/>
      <c r="L224" s="4"/>
      <c r="M224" s="4"/>
      <c r="N224" s="4"/>
      <c r="O224" s="4"/>
      <c r="P224" s="4"/>
      <c r="S224" s="4"/>
      <c r="T224" s="73"/>
      <c r="U224" s="73"/>
      <c r="V224" s="73"/>
      <c r="W224" s="73"/>
      <c r="X224" s="73"/>
      <c r="Y224" s="73"/>
      <c r="Z224" s="73"/>
      <c r="AA224" s="73"/>
      <c r="AB224" s="73"/>
      <c r="AC224" s="73"/>
      <c r="AD224" s="73"/>
      <c r="AE224" s="73"/>
      <c r="AF224" s="73"/>
      <c r="AG224" s="73"/>
      <c r="AH224" s="73"/>
      <c r="AI224" s="4"/>
      <c r="AJ224" s="4"/>
    </row>
    <row r="225" spans="2:36" ht="18" customHeight="1">
      <c r="B225" s="12"/>
      <c r="C225" s="268" t="s">
        <v>169</v>
      </c>
      <c r="D225" s="317"/>
      <c r="E225" s="317"/>
      <c r="F225" s="317"/>
      <c r="G225" s="317"/>
      <c r="H225" s="317"/>
      <c r="I225" s="317"/>
      <c r="J225" s="317"/>
      <c r="K225" s="317"/>
      <c r="L225" s="317"/>
      <c r="M225" s="317"/>
      <c r="N225" s="317"/>
      <c r="O225" s="317"/>
      <c r="P225" s="317"/>
      <c r="S225" s="307"/>
      <c r="T225" s="329"/>
      <c r="U225" s="329"/>
      <c r="V225" s="329"/>
      <c r="W225" s="329"/>
      <c r="X225" s="329"/>
      <c r="Y225" s="329"/>
      <c r="Z225" s="329"/>
      <c r="AA225" s="329"/>
      <c r="AB225" s="329"/>
      <c r="AC225" s="329"/>
      <c r="AD225" s="329"/>
      <c r="AE225" s="329"/>
      <c r="AF225" s="329"/>
      <c r="AG225" s="329"/>
      <c r="AH225" s="329"/>
      <c r="AI225" s="329"/>
      <c r="AJ225" s="329"/>
    </row>
    <row r="226" spans="3:16" ht="18.75" customHeight="1">
      <c r="C226" s="4"/>
      <c r="D226" s="151"/>
      <c r="E226" s="151"/>
      <c r="F226" s="151"/>
      <c r="G226" s="151"/>
      <c r="H226" s="151"/>
      <c r="I226" s="151"/>
      <c r="J226" s="151"/>
      <c r="K226" s="151"/>
      <c r="L226" s="151"/>
      <c r="M226" s="151"/>
      <c r="N226" s="151"/>
      <c r="O226" s="151"/>
      <c r="P226" s="151"/>
    </row>
    <row r="227" spans="1:18" ht="14.25" customHeight="1">
      <c r="A227" s="3">
        <v>13</v>
      </c>
      <c r="B227" s="3"/>
      <c r="C227" s="3" t="s">
        <v>3</v>
      </c>
      <c r="D227" s="3"/>
      <c r="E227" s="3"/>
      <c r="R227" s="3"/>
    </row>
    <row r="229" spans="3:31" ht="37.5" customHeight="1">
      <c r="C229" s="268" t="s">
        <v>334</v>
      </c>
      <c r="D229" s="332"/>
      <c r="E229" s="332"/>
      <c r="F229" s="332"/>
      <c r="G229" s="332"/>
      <c r="H229" s="332"/>
      <c r="I229" s="332"/>
      <c r="J229" s="332"/>
      <c r="K229" s="332"/>
      <c r="L229" s="332"/>
      <c r="M229" s="332"/>
      <c r="N229" s="332"/>
      <c r="O229" s="332"/>
      <c r="P229" s="332"/>
      <c r="S229" s="332"/>
      <c r="T229" s="332"/>
      <c r="U229" s="332"/>
      <c r="V229" s="332"/>
      <c r="W229" s="332"/>
      <c r="X229" s="332"/>
      <c r="Y229" s="332"/>
      <c r="Z229" s="332"/>
      <c r="AA229" s="332"/>
      <c r="AB229" s="332"/>
      <c r="AC229" s="332"/>
      <c r="AD229" s="332"/>
      <c r="AE229" s="332"/>
    </row>
    <row r="230" spans="3:24" ht="14.25" customHeight="1">
      <c r="C230" s="4"/>
      <c r="D230" s="14"/>
      <c r="E230" s="14"/>
      <c r="F230" s="14"/>
      <c r="G230" s="14"/>
      <c r="H230" s="14"/>
      <c r="I230" s="14"/>
      <c r="J230" s="14"/>
      <c r="K230" s="14"/>
      <c r="L230" s="14"/>
      <c r="M230" s="14"/>
      <c r="N230" s="14"/>
      <c r="O230" s="14"/>
      <c r="P230" s="14"/>
      <c r="R230" s="268"/>
      <c r="S230" s="268"/>
      <c r="T230" s="268"/>
      <c r="U230" s="268"/>
      <c r="V230" s="268"/>
      <c r="W230" s="268"/>
      <c r="X230" s="268"/>
    </row>
    <row r="231" spans="1:24" ht="14.25" customHeight="1">
      <c r="A231" s="3">
        <v>14</v>
      </c>
      <c r="C231" s="3" t="s">
        <v>54</v>
      </c>
      <c r="D231" s="14"/>
      <c r="E231" s="14"/>
      <c r="F231" s="14"/>
      <c r="G231" s="14"/>
      <c r="H231" s="14"/>
      <c r="I231" s="14"/>
      <c r="J231" s="14"/>
      <c r="K231" s="14"/>
      <c r="L231" s="14"/>
      <c r="M231" s="14"/>
      <c r="N231" s="14"/>
      <c r="O231" s="14"/>
      <c r="P231" s="14"/>
      <c r="R231" s="4"/>
      <c r="S231" s="4"/>
      <c r="T231" s="4"/>
      <c r="U231" s="4"/>
      <c r="V231" s="4"/>
      <c r="W231" s="4"/>
      <c r="X231" s="4"/>
    </row>
    <row r="232" spans="3:24" ht="14.25" customHeight="1">
      <c r="C232" s="4"/>
      <c r="D232" s="14"/>
      <c r="E232" s="14"/>
      <c r="F232" s="14"/>
      <c r="G232" s="14"/>
      <c r="H232" s="14"/>
      <c r="I232" s="14"/>
      <c r="J232" s="14"/>
      <c r="K232" s="14"/>
      <c r="L232" s="14"/>
      <c r="M232" s="14"/>
      <c r="N232" s="14"/>
      <c r="O232" s="14"/>
      <c r="P232" s="14"/>
      <c r="R232" s="4"/>
      <c r="S232" s="4"/>
      <c r="T232" s="4"/>
      <c r="U232" s="4"/>
      <c r="V232" s="4"/>
      <c r="W232" s="4"/>
      <c r="X232" s="4"/>
    </row>
    <row r="233" spans="3:24" ht="31.5" customHeight="1">
      <c r="C233" s="4"/>
      <c r="D233" s="14"/>
      <c r="E233" s="14"/>
      <c r="F233" s="14"/>
      <c r="G233" s="14"/>
      <c r="H233" s="14"/>
      <c r="I233" s="14"/>
      <c r="K233" s="19"/>
      <c r="M233" s="14"/>
      <c r="N233" s="56"/>
      <c r="O233" s="14"/>
      <c r="P233" s="56" t="s">
        <v>335</v>
      </c>
      <c r="R233" s="4"/>
      <c r="S233" s="4"/>
      <c r="T233" s="4"/>
      <c r="U233" s="4"/>
      <c r="V233" s="4"/>
      <c r="W233" s="4"/>
      <c r="X233" s="4"/>
    </row>
    <row r="234" spans="3:24" ht="14.25" customHeight="1">
      <c r="C234" s="4"/>
      <c r="D234" s="14"/>
      <c r="E234" s="14"/>
      <c r="F234" s="14"/>
      <c r="G234" s="14"/>
      <c r="H234" s="14"/>
      <c r="I234" s="14"/>
      <c r="K234" s="6"/>
      <c r="M234" s="14"/>
      <c r="N234" s="17"/>
      <c r="O234" s="14"/>
      <c r="P234" s="6" t="s">
        <v>2</v>
      </c>
      <c r="R234" s="4"/>
      <c r="S234" s="4"/>
      <c r="T234" s="4"/>
      <c r="U234" s="4"/>
      <c r="V234" s="4"/>
      <c r="W234" s="4"/>
      <c r="X234" s="4"/>
    </row>
    <row r="235" spans="3:24" ht="14.25" customHeight="1">
      <c r="C235" s="4"/>
      <c r="D235" s="14"/>
      <c r="E235" s="14"/>
      <c r="F235" s="14"/>
      <c r="G235" s="14"/>
      <c r="H235" s="14"/>
      <c r="I235" s="14"/>
      <c r="K235" s="4"/>
      <c r="M235" s="14"/>
      <c r="N235" s="33"/>
      <c r="O235" s="14"/>
      <c r="P235" s="17"/>
      <c r="R235" s="4"/>
      <c r="S235" s="4"/>
      <c r="T235" s="4"/>
      <c r="U235" s="4"/>
      <c r="V235" s="4"/>
      <c r="W235" s="4"/>
      <c r="X235" s="4"/>
    </row>
    <row r="236" spans="3:24" ht="14.25" customHeight="1">
      <c r="C236" s="270" t="s">
        <v>78</v>
      </c>
      <c r="D236" s="270"/>
      <c r="E236" s="270"/>
      <c r="F236" s="270"/>
      <c r="G236" s="59"/>
      <c r="H236" s="14"/>
      <c r="I236" s="14"/>
      <c r="K236" s="63"/>
      <c r="M236" s="14"/>
      <c r="N236" s="62"/>
      <c r="O236" s="12"/>
      <c r="P236" s="62">
        <v>0</v>
      </c>
      <c r="R236" s="4"/>
      <c r="S236" s="4"/>
      <c r="T236" s="4"/>
      <c r="U236" s="4"/>
      <c r="V236" s="4"/>
      <c r="W236" s="4"/>
      <c r="X236" s="4"/>
    </row>
    <row r="237" spans="3:24" ht="14.25" customHeight="1">
      <c r="C237" s="270" t="s">
        <v>77</v>
      </c>
      <c r="D237" s="270"/>
      <c r="E237" s="270"/>
      <c r="F237" s="270"/>
      <c r="G237" s="59"/>
      <c r="H237" s="14"/>
      <c r="I237" s="14"/>
      <c r="K237" s="63"/>
      <c r="M237" s="14"/>
      <c r="N237" s="62"/>
      <c r="O237" s="12"/>
      <c r="P237" s="62">
        <v>96914</v>
      </c>
      <c r="R237" s="4"/>
      <c r="S237" s="4"/>
      <c r="T237" s="4"/>
      <c r="U237" s="4"/>
      <c r="V237" s="4"/>
      <c r="W237" s="4"/>
      <c r="X237" s="4"/>
    </row>
    <row r="238" spans="3:24" ht="14.25" customHeight="1">
      <c r="C238" s="4"/>
      <c r="D238" s="14"/>
      <c r="E238" s="14"/>
      <c r="F238" s="14"/>
      <c r="G238" s="14"/>
      <c r="H238" s="14"/>
      <c r="I238" s="14"/>
      <c r="K238" s="63"/>
      <c r="M238" s="14"/>
      <c r="N238" s="34"/>
      <c r="O238" s="12"/>
      <c r="P238" s="62"/>
      <c r="R238" s="4"/>
      <c r="S238" s="4"/>
      <c r="T238" s="4"/>
      <c r="U238" s="4"/>
      <c r="V238" s="4"/>
      <c r="W238" s="4"/>
      <c r="X238" s="4"/>
    </row>
    <row r="239" spans="4:25" ht="14.25" customHeight="1" thickBot="1">
      <c r="D239" s="3"/>
      <c r="E239" s="3"/>
      <c r="K239" s="64"/>
      <c r="N239" s="58"/>
      <c r="O239" s="82"/>
      <c r="P239" s="127">
        <f>SUM(P236:P238)</f>
        <v>96914</v>
      </c>
      <c r="R239" s="3"/>
      <c r="S239" s="268"/>
      <c r="T239" s="268"/>
      <c r="U239" s="268"/>
      <c r="V239" s="268"/>
      <c r="W239" s="268"/>
      <c r="X239" s="268"/>
      <c r="Y239" s="268"/>
    </row>
    <row r="240" spans="1:25" ht="14.25" customHeight="1">
      <c r="A240" s="3"/>
      <c r="C240" s="3"/>
      <c r="D240" s="3"/>
      <c r="E240" s="3"/>
      <c r="J240" s="38"/>
      <c r="K240" s="37"/>
      <c r="L240" s="39"/>
      <c r="N240" s="21"/>
      <c r="S240" s="268"/>
      <c r="T240" s="268"/>
      <c r="U240" s="268"/>
      <c r="V240" s="268"/>
      <c r="W240" s="268"/>
      <c r="X240" s="268"/>
      <c r="Y240" s="268"/>
    </row>
    <row r="241" spans="1:27" ht="14.25" customHeight="1">
      <c r="A241" s="3">
        <v>15</v>
      </c>
      <c r="C241" s="277" t="s">
        <v>53</v>
      </c>
      <c r="D241" s="277"/>
      <c r="E241" s="277"/>
      <c r="F241" s="277"/>
      <c r="G241" s="277"/>
      <c r="H241" s="277"/>
      <c r="I241" s="277"/>
      <c r="J241" s="277"/>
      <c r="K241" s="277"/>
      <c r="L241" s="277"/>
      <c r="M241" s="277"/>
      <c r="N241" s="277"/>
      <c r="O241" s="277"/>
      <c r="P241" s="277"/>
      <c r="R241" s="268"/>
      <c r="S241" s="268"/>
      <c r="T241" s="268"/>
      <c r="U241" s="268"/>
      <c r="V241" s="268"/>
      <c r="W241" s="268"/>
      <c r="X241" s="268"/>
      <c r="Y241" s="14"/>
      <c r="Z241" s="14"/>
      <c r="AA241" s="14"/>
    </row>
    <row r="242" spans="3:27" ht="14.25" customHeight="1">
      <c r="C242" s="14"/>
      <c r="D242" s="14"/>
      <c r="E242" s="14"/>
      <c r="F242" s="14"/>
      <c r="G242" s="14"/>
      <c r="H242" s="14"/>
      <c r="I242" s="14"/>
      <c r="J242" s="14"/>
      <c r="K242" s="14"/>
      <c r="L242" s="14"/>
      <c r="M242" s="14"/>
      <c r="N242" s="14"/>
      <c r="O242" s="14"/>
      <c r="P242" s="14"/>
      <c r="R242" s="4"/>
      <c r="S242" s="4"/>
      <c r="T242" s="4"/>
      <c r="U242" s="4"/>
      <c r="V242" s="4"/>
      <c r="W242" s="4"/>
      <c r="X242" s="4"/>
      <c r="Y242" s="14"/>
      <c r="Z242" s="14"/>
      <c r="AA242" s="14"/>
    </row>
    <row r="243" spans="3:27" ht="71.25" customHeight="1">
      <c r="C243" s="14"/>
      <c r="D243" s="14"/>
      <c r="E243" s="14"/>
      <c r="F243" s="14"/>
      <c r="G243" s="14"/>
      <c r="H243" s="14"/>
      <c r="I243" s="14"/>
      <c r="K243" s="19"/>
      <c r="M243" s="14"/>
      <c r="O243" s="14"/>
      <c r="P243" s="66" t="s">
        <v>331</v>
      </c>
      <c r="R243" s="4"/>
      <c r="S243" s="4"/>
      <c r="T243" s="4"/>
      <c r="U243" s="4"/>
      <c r="V243" s="4"/>
      <c r="W243" s="4"/>
      <c r="X243" s="4"/>
      <c r="Y243" s="14"/>
      <c r="Z243" s="14"/>
      <c r="AA243" s="14"/>
    </row>
    <row r="244" spans="3:27" ht="14.25" customHeight="1">
      <c r="C244" s="1" t="s">
        <v>162</v>
      </c>
      <c r="D244" s="162"/>
      <c r="E244" s="162"/>
      <c r="F244" s="162"/>
      <c r="O244" s="12"/>
      <c r="P244" s="12"/>
      <c r="R244" s="4"/>
      <c r="S244" s="9"/>
      <c r="T244" s="9"/>
      <c r="U244" s="12"/>
      <c r="V244" s="12"/>
      <c r="W244" s="12"/>
      <c r="Y244" s="12"/>
      <c r="AA244" s="12"/>
    </row>
    <row r="245" spans="3:27" ht="14.25" customHeight="1">
      <c r="C245" s="1"/>
      <c r="D245" s="162"/>
      <c r="E245" s="162"/>
      <c r="F245" s="162"/>
      <c r="O245" s="12"/>
      <c r="P245" s="12"/>
      <c r="R245" s="4"/>
      <c r="S245" s="9"/>
      <c r="T245" s="9"/>
      <c r="U245" s="12"/>
      <c r="V245" s="12"/>
      <c r="W245" s="12"/>
      <c r="Y245" s="12"/>
      <c r="AA245" s="12"/>
    </row>
    <row r="246" spans="3:27" ht="14.25" customHeight="1">
      <c r="C246" s="3" t="s">
        <v>80</v>
      </c>
      <c r="H246" s="47" t="s">
        <v>79</v>
      </c>
      <c r="L246" s="334" t="s">
        <v>55</v>
      </c>
      <c r="M246" s="334"/>
      <c r="N246" s="334"/>
      <c r="O246" s="12"/>
      <c r="P246" s="6" t="s">
        <v>2</v>
      </c>
      <c r="R246" s="4"/>
      <c r="S246" s="9"/>
      <c r="T246" s="9"/>
      <c r="U246" s="12"/>
      <c r="V246" s="12"/>
      <c r="W246" s="12"/>
      <c r="Y246" s="12"/>
      <c r="AA246" s="12"/>
    </row>
    <row r="247" spans="3:27" ht="9" customHeight="1">
      <c r="C247" s="3"/>
      <c r="H247" s="3"/>
      <c r="L247" s="56"/>
      <c r="M247" s="56"/>
      <c r="N247" s="56"/>
      <c r="O247" s="12"/>
      <c r="P247" s="6"/>
      <c r="R247" s="4"/>
      <c r="S247" s="9"/>
      <c r="T247" s="9"/>
      <c r="U247" s="12"/>
      <c r="V247" s="12"/>
      <c r="W247" s="12"/>
      <c r="Y247" s="12"/>
      <c r="AA247" s="12"/>
    </row>
    <row r="248" spans="3:27" ht="18" customHeight="1">
      <c r="C248" s="12" t="s">
        <v>69</v>
      </c>
      <c r="D248" s="12"/>
      <c r="E248" s="12"/>
      <c r="F248" s="12"/>
      <c r="G248" s="12"/>
      <c r="H248" s="12" t="s">
        <v>81</v>
      </c>
      <c r="I248" s="12"/>
      <c r="J248" s="12"/>
      <c r="K248" s="12"/>
      <c r="L248" s="317" t="s">
        <v>72</v>
      </c>
      <c r="M248" s="317"/>
      <c r="N248" s="317"/>
      <c r="O248" s="12"/>
      <c r="P248" s="210">
        <v>2200</v>
      </c>
      <c r="R248" s="4"/>
      <c r="W248" s="12"/>
      <c r="Y248" s="118"/>
      <c r="AA248" s="12"/>
    </row>
    <row r="249" spans="3:27" ht="18.75" customHeight="1">
      <c r="C249" s="12" t="s">
        <v>69</v>
      </c>
      <c r="D249" s="12"/>
      <c r="E249" s="12"/>
      <c r="F249" s="12"/>
      <c r="G249" s="12"/>
      <c r="H249" s="12" t="s">
        <v>81</v>
      </c>
      <c r="I249" s="12"/>
      <c r="J249" s="12"/>
      <c r="K249" s="12"/>
      <c r="L249" s="317" t="s">
        <v>74</v>
      </c>
      <c r="M249" s="317"/>
      <c r="N249" s="317"/>
      <c r="O249" s="12"/>
      <c r="P249" s="210">
        <v>1932</v>
      </c>
      <c r="R249" s="4"/>
      <c r="W249" s="12"/>
      <c r="Y249" s="118"/>
      <c r="AA249" s="12"/>
    </row>
    <row r="250" spans="3:27" ht="18.75" customHeight="1">
      <c r="C250" s="12" t="s">
        <v>293</v>
      </c>
      <c r="D250" s="12"/>
      <c r="E250" s="12"/>
      <c r="F250" s="12"/>
      <c r="G250" s="12"/>
      <c r="H250" s="12" t="s">
        <v>82</v>
      </c>
      <c r="I250" s="12"/>
      <c r="J250" s="12"/>
      <c r="K250" s="12"/>
      <c r="L250" s="317" t="s">
        <v>270</v>
      </c>
      <c r="M250" s="317"/>
      <c r="N250" s="317"/>
      <c r="O250" s="12"/>
      <c r="P250" s="210">
        <v>13971</v>
      </c>
      <c r="R250" s="4"/>
      <c r="W250" s="12"/>
      <c r="Y250" s="118"/>
      <c r="AA250" s="12"/>
    </row>
    <row r="251" spans="3:27" ht="28.5" customHeight="1">
      <c r="C251" s="12" t="s">
        <v>177</v>
      </c>
      <c r="D251" s="12"/>
      <c r="E251" s="12"/>
      <c r="F251" s="12"/>
      <c r="G251" s="12"/>
      <c r="H251" s="12" t="s">
        <v>82</v>
      </c>
      <c r="I251" s="12"/>
      <c r="J251" s="12"/>
      <c r="K251" s="12"/>
      <c r="L251" s="317" t="s">
        <v>249</v>
      </c>
      <c r="M251" s="317"/>
      <c r="N251" s="317"/>
      <c r="O251" s="12"/>
      <c r="P251" s="210">
        <v>1322</v>
      </c>
      <c r="R251" s="4"/>
      <c r="W251" s="12"/>
      <c r="Y251" s="118"/>
      <c r="AA251" s="12"/>
    </row>
    <row r="252" spans="3:27" ht="18" customHeight="1">
      <c r="C252" s="12" t="s">
        <v>167</v>
      </c>
      <c r="D252" s="12"/>
      <c r="E252" s="12"/>
      <c r="F252" s="12"/>
      <c r="G252" s="12"/>
      <c r="H252" s="12" t="s">
        <v>82</v>
      </c>
      <c r="I252" s="12"/>
      <c r="J252" s="12"/>
      <c r="K252" s="12"/>
      <c r="L252" s="317" t="s">
        <v>239</v>
      </c>
      <c r="M252" s="317"/>
      <c r="N252" s="317"/>
      <c r="O252" s="12"/>
      <c r="P252" s="210">
        <v>679</v>
      </c>
      <c r="R252" s="4"/>
      <c r="W252" s="12"/>
      <c r="Y252" s="118"/>
      <c r="AA252" s="12"/>
    </row>
    <row r="253" spans="3:27" ht="18" customHeight="1">
      <c r="C253" s="12"/>
      <c r="D253" s="12"/>
      <c r="E253" s="12"/>
      <c r="F253" s="12"/>
      <c r="G253" s="12"/>
      <c r="H253" s="12"/>
      <c r="I253" s="12"/>
      <c r="J253" s="12"/>
      <c r="K253" s="12"/>
      <c r="L253" s="9"/>
      <c r="M253" s="9"/>
      <c r="N253" s="9"/>
      <c r="O253" s="12"/>
      <c r="P253" s="161"/>
      <c r="R253" s="4"/>
      <c r="W253" s="12"/>
      <c r="Y253" s="118"/>
      <c r="AA253" s="12"/>
    </row>
    <row r="254" spans="3:27" ht="18" customHeight="1">
      <c r="C254" s="12"/>
      <c r="D254" s="12"/>
      <c r="E254" s="12"/>
      <c r="F254" s="12"/>
      <c r="G254" s="12"/>
      <c r="H254" s="12"/>
      <c r="I254" s="12"/>
      <c r="J254" s="12"/>
      <c r="K254" s="12"/>
      <c r="L254" s="9"/>
      <c r="M254" s="9"/>
      <c r="N254" s="9"/>
      <c r="O254" s="12"/>
      <c r="P254" s="161"/>
      <c r="R254" s="4"/>
      <c r="W254" s="12"/>
      <c r="Y254" s="118"/>
      <c r="AA254" s="12"/>
    </row>
    <row r="255" spans="3:27" ht="18" customHeight="1">
      <c r="C255" s="1" t="s">
        <v>246</v>
      </c>
      <c r="D255" s="12"/>
      <c r="E255" s="12"/>
      <c r="F255" s="12"/>
      <c r="G255" s="12"/>
      <c r="H255" s="12"/>
      <c r="I255" s="12"/>
      <c r="J255" s="12"/>
      <c r="K255" s="12"/>
      <c r="L255" s="9"/>
      <c r="M255" s="9"/>
      <c r="N255" s="9"/>
      <c r="O255" s="12"/>
      <c r="P255" s="161"/>
      <c r="R255" s="4"/>
      <c r="W255" s="12"/>
      <c r="Y255" s="118"/>
      <c r="AA255" s="12"/>
    </row>
    <row r="256" spans="3:27" ht="18" customHeight="1">
      <c r="C256" s="1"/>
      <c r="D256" s="12"/>
      <c r="E256" s="12"/>
      <c r="F256" s="12"/>
      <c r="G256" s="12"/>
      <c r="H256" s="12"/>
      <c r="I256" s="12"/>
      <c r="J256" s="12"/>
      <c r="K256" s="12"/>
      <c r="L256" s="9"/>
      <c r="M256" s="9"/>
      <c r="N256" s="9"/>
      <c r="O256" s="12"/>
      <c r="P256" s="161"/>
      <c r="R256" s="4"/>
      <c r="W256" s="12"/>
      <c r="Y256" s="118"/>
      <c r="AA256" s="12"/>
    </row>
    <row r="257" spans="3:27" ht="18" customHeight="1">
      <c r="C257" s="3" t="s">
        <v>80</v>
      </c>
      <c r="H257" s="3" t="s">
        <v>79</v>
      </c>
      <c r="L257" s="334" t="s">
        <v>55</v>
      </c>
      <c r="M257" s="334"/>
      <c r="N257" s="334"/>
      <c r="O257" s="12"/>
      <c r="P257" s="6" t="s">
        <v>2</v>
      </c>
      <c r="R257" s="4"/>
      <c r="W257" s="12"/>
      <c r="Y257" s="118"/>
      <c r="AA257" s="12"/>
    </row>
    <row r="258" spans="3:27" ht="12" customHeight="1">
      <c r="C258" s="3"/>
      <c r="H258" s="3"/>
      <c r="L258" s="56"/>
      <c r="M258" s="56"/>
      <c r="N258" s="56"/>
      <c r="O258" s="12"/>
      <c r="P258" s="6"/>
      <c r="R258" s="4"/>
      <c r="W258" s="12"/>
      <c r="Y258" s="118"/>
      <c r="AA258" s="12"/>
    </row>
    <row r="259" spans="3:27" ht="30.75" customHeight="1">
      <c r="C259" s="12" t="s">
        <v>259</v>
      </c>
      <c r="D259" s="12"/>
      <c r="E259" s="12"/>
      <c r="F259" s="12"/>
      <c r="G259" s="12"/>
      <c r="H259" s="12" t="s">
        <v>82</v>
      </c>
      <c r="I259" s="12"/>
      <c r="J259" s="12"/>
      <c r="K259" s="12"/>
      <c r="L259" s="317" t="s">
        <v>56</v>
      </c>
      <c r="M259" s="317"/>
      <c r="N259" s="317"/>
      <c r="O259" s="12"/>
      <c r="P259" s="210">
        <f>3476</f>
        <v>3476</v>
      </c>
      <c r="R259" s="4"/>
      <c r="W259" s="12"/>
      <c r="Y259" s="118"/>
      <c r="AA259" s="12"/>
    </row>
    <row r="260" spans="3:27" ht="28.5" customHeight="1">
      <c r="C260" s="12" t="s">
        <v>260</v>
      </c>
      <c r="D260" s="137"/>
      <c r="E260" s="137"/>
      <c r="F260" s="137"/>
      <c r="G260" s="12"/>
      <c r="H260" s="12" t="s">
        <v>82</v>
      </c>
      <c r="I260" s="12"/>
      <c r="J260" s="12"/>
      <c r="K260" s="12"/>
      <c r="L260" s="317" t="s">
        <v>56</v>
      </c>
      <c r="M260" s="317"/>
      <c r="N260" s="317"/>
      <c r="O260" s="12"/>
      <c r="P260" s="210">
        <v>792</v>
      </c>
      <c r="R260" s="4"/>
      <c r="W260" s="12"/>
      <c r="Y260" s="118"/>
      <c r="AA260" s="12"/>
    </row>
    <row r="261" spans="3:27" ht="30" customHeight="1">
      <c r="C261" s="12" t="s">
        <v>70</v>
      </c>
      <c r="D261" s="12"/>
      <c r="E261" s="12"/>
      <c r="F261" s="12"/>
      <c r="G261" s="12"/>
      <c r="H261" s="12" t="s">
        <v>82</v>
      </c>
      <c r="I261" s="12"/>
      <c r="J261" s="12"/>
      <c r="K261" s="12"/>
      <c r="L261" s="317" t="s">
        <v>56</v>
      </c>
      <c r="M261" s="317"/>
      <c r="N261" s="317"/>
      <c r="O261" s="12"/>
      <c r="P261" s="210">
        <v>76</v>
      </c>
      <c r="R261" s="4"/>
      <c r="W261" s="12"/>
      <c r="Y261" s="118"/>
      <c r="AA261" s="12"/>
    </row>
    <row r="262" spans="3:27" ht="30" customHeight="1">
      <c r="C262" s="12" t="s">
        <v>75</v>
      </c>
      <c r="D262" s="12"/>
      <c r="E262" s="12"/>
      <c r="F262" s="12"/>
      <c r="G262" s="12"/>
      <c r="H262" s="12" t="s">
        <v>82</v>
      </c>
      <c r="I262" s="12"/>
      <c r="J262" s="12"/>
      <c r="K262" s="12"/>
      <c r="L262" s="317" t="s">
        <v>56</v>
      </c>
      <c r="M262" s="317"/>
      <c r="N262" s="317"/>
      <c r="O262" s="12"/>
      <c r="P262" s="210">
        <v>126</v>
      </c>
      <c r="R262" s="4"/>
      <c r="W262" s="12"/>
      <c r="Y262" s="118"/>
      <c r="AA262" s="12"/>
    </row>
    <row r="263" spans="3:27" ht="30" customHeight="1">
      <c r="C263" s="12" t="s">
        <v>131</v>
      </c>
      <c r="D263" s="12"/>
      <c r="E263" s="12"/>
      <c r="F263" s="12"/>
      <c r="G263" s="12"/>
      <c r="H263" s="12" t="s">
        <v>82</v>
      </c>
      <c r="I263" s="12"/>
      <c r="J263" s="12"/>
      <c r="K263" s="12"/>
      <c r="L263" s="317" t="s">
        <v>56</v>
      </c>
      <c r="M263" s="317"/>
      <c r="N263" s="317"/>
      <c r="O263" s="12"/>
      <c r="P263" s="210">
        <v>231</v>
      </c>
      <c r="R263" s="4"/>
      <c r="W263" s="12"/>
      <c r="Y263" s="118"/>
      <c r="AA263" s="12"/>
    </row>
    <row r="264" spans="3:27" ht="32.25" customHeight="1">
      <c r="C264" s="317" t="s">
        <v>236</v>
      </c>
      <c r="D264" s="317"/>
      <c r="E264" s="317"/>
      <c r="F264" s="317"/>
      <c r="G264" s="12"/>
      <c r="H264" s="12" t="s">
        <v>82</v>
      </c>
      <c r="I264" s="12"/>
      <c r="J264" s="12"/>
      <c r="K264" s="12"/>
      <c r="L264" s="317" t="s">
        <v>56</v>
      </c>
      <c r="M264" s="317"/>
      <c r="N264" s="317"/>
      <c r="O264" s="12"/>
      <c r="P264" s="210">
        <f>18585+25</f>
        <v>18610</v>
      </c>
      <c r="R264" s="4"/>
      <c r="W264" s="12"/>
      <c r="Y264" s="118"/>
      <c r="AA264" s="12"/>
    </row>
    <row r="265" spans="3:27" ht="30" customHeight="1">
      <c r="C265" s="12" t="s">
        <v>71</v>
      </c>
      <c r="D265" s="12"/>
      <c r="E265" s="12"/>
      <c r="F265" s="12"/>
      <c r="G265" s="12"/>
      <c r="H265" s="12" t="s">
        <v>82</v>
      </c>
      <c r="I265" s="12"/>
      <c r="J265" s="12"/>
      <c r="K265" s="12"/>
      <c r="L265" s="317" t="s">
        <v>56</v>
      </c>
      <c r="M265" s="317"/>
      <c r="N265" s="317"/>
      <c r="O265" s="12"/>
      <c r="P265" s="210">
        <v>117</v>
      </c>
      <c r="R265" s="4"/>
      <c r="W265" s="12"/>
      <c r="Y265" s="118"/>
      <c r="AA265" s="12"/>
    </row>
    <row r="266" spans="3:27" ht="30" customHeight="1">
      <c r="C266" s="12" t="s">
        <v>109</v>
      </c>
      <c r="D266" s="12"/>
      <c r="E266" s="12"/>
      <c r="F266" s="12"/>
      <c r="G266" s="12"/>
      <c r="H266" s="12" t="s">
        <v>82</v>
      </c>
      <c r="I266" s="12"/>
      <c r="J266" s="12"/>
      <c r="K266" s="12"/>
      <c r="L266" s="317" t="s">
        <v>56</v>
      </c>
      <c r="M266" s="317"/>
      <c r="N266" s="317"/>
      <c r="O266" s="12"/>
      <c r="P266" s="210">
        <v>555</v>
      </c>
      <c r="R266" s="4"/>
      <c r="W266" s="12"/>
      <c r="Y266" s="118"/>
      <c r="AA266" s="12"/>
    </row>
    <row r="267" spans="3:27" ht="30" customHeight="1">
      <c r="C267" s="12" t="s">
        <v>141</v>
      </c>
      <c r="D267" s="12"/>
      <c r="E267" s="12"/>
      <c r="F267" s="12"/>
      <c r="G267" s="12"/>
      <c r="H267" s="12" t="s">
        <v>82</v>
      </c>
      <c r="I267" s="12"/>
      <c r="J267" s="12"/>
      <c r="K267" s="12"/>
      <c r="L267" s="317" t="s">
        <v>56</v>
      </c>
      <c r="M267" s="317"/>
      <c r="N267" s="317"/>
      <c r="O267" s="12"/>
      <c r="P267" s="210">
        <v>81</v>
      </c>
      <c r="R267" s="4"/>
      <c r="W267" s="12"/>
      <c r="Y267" s="118"/>
      <c r="AA267" s="12"/>
    </row>
    <row r="268" spans="1:27" ht="14.25" customHeight="1">
      <c r="A268" s="3"/>
      <c r="C268" s="3"/>
      <c r="D268" s="4"/>
      <c r="E268" s="4"/>
      <c r="F268" s="4"/>
      <c r="G268" s="4"/>
      <c r="H268" s="4"/>
      <c r="I268" s="4"/>
      <c r="J268" s="4"/>
      <c r="K268" s="4"/>
      <c r="L268" s="4"/>
      <c r="M268" s="4"/>
      <c r="N268" s="4"/>
      <c r="O268" s="4"/>
      <c r="P268" s="4"/>
      <c r="R268" s="4"/>
      <c r="S268" s="4"/>
      <c r="T268" s="4"/>
      <c r="U268" s="4"/>
      <c r="V268" s="4"/>
      <c r="W268" s="4"/>
      <c r="X268" s="4"/>
      <c r="Y268" s="14"/>
      <c r="Z268" s="14"/>
      <c r="AA268" s="14"/>
    </row>
    <row r="269" spans="1:27" ht="15.75" customHeight="1" hidden="1">
      <c r="A269" s="3"/>
      <c r="C269" s="4"/>
      <c r="D269" s="14"/>
      <c r="E269" s="14"/>
      <c r="F269" s="14"/>
      <c r="G269" s="14"/>
      <c r="H269" s="14"/>
      <c r="I269" s="14"/>
      <c r="J269" s="14"/>
      <c r="K269" s="14"/>
      <c r="L269" s="14"/>
      <c r="M269" s="14"/>
      <c r="N269" s="14"/>
      <c r="O269" s="14"/>
      <c r="P269" s="14"/>
      <c r="R269" s="4"/>
      <c r="S269" s="4"/>
      <c r="T269" s="4"/>
      <c r="U269" s="4"/>
      <c r="V269" s="4"/>
      <c r="W269" s="4"/>
      <c r="X269" s="4"/>
      <c r="Y269" s="14"/>
      <c r="Z269" s="14"/>
      <c r="AA269" s="14"/>
    </row>
    <row r="270" spans="1:27" ht="15.75" customHeight="1">
      <c r="A270" s="3"/>
      <c r="C270" s="3"/>
      <c r="D270" s="4"/>
      <c r="E270" s="4"/>
      <c r="F270" s="4"/>
      <c r="G270" s="4"/>
      <c r="H270" s="4"/>
      <c r="I270" s="4"/>
      <c r="J270" s="4"/>
      <c r="K270" s="4"/>
      <c r="L270" s="4"/>
      <c r="M270" s="4"/>
      <c r="N270" s="4"/>
      <c r="O270" s="4"/>
      <c r="P270" s="4"/>
      <c r="R270" s="4"/>
      <c r="S270" s="4"/>
      <c r="T270" s="4"/>
      <c r="U270" s="4"/>
      <c r="V270" s="4"/>
      <c r="W270" s="4"/>
      <c r="X270" s="4"/>
      <c r="Y270" s="14"/>
      <c r="Z270" s="14"/>
      <c r="AA270" s="14"/>
    </row>
  </sheetData>
  <sheetProtection/>
  <mergeCells count="124">
    <mergeCell ref="C223:P223"/>
    <mergeCell ref="C221:P221"/>
    <mergeCell ref="C216:N216"/>
    <mergeCell ref="C217:P217"/>
    <mergeCell ref="C127:F127"/>
    <mergeCell ref="C129:P129"/>
    <mergeCell ref="R114:AG114"/>
    <mergeCell ref="C114:P114"/>
    <mergeCell ref="C118:P118"/>
    <mergeCell ref="C116:P116"/>
    <mergeCell ref="R120:AG120"/>
    <mergeCell ref="AD122:AG122"/>
    <mergeCell ref="Z122:AB122"/>
    <mergeCell ref="C122:P122"/>
    <mergeCell ref="L267:N267"/>
    <mergeCell ref="L248:N248"/>
    <mergeCell ref="L257:N257"/>
    <mergeCell ref="L249:N249"/>
    <mergeCell ref="L251:N251"/>
    <mergeCell ref="L266:N266"/>
    <mergeCell ref="L265:N265"/>
    <mergeCell ref="L264:N264"/>
    <mergeCell ref="L261:N261"/>
    <mergeCell ref="L250:N250"/>
    <mergeCell ref="C3:P3"/>
    <mergeCell ref="C5:P5"/>
    <mergeCell ref="C7:P7"/>
    <mergeCell ref="C264:F264"/>
    <mergeCell ref="C237:F237"/>
    <mergeCell ref="L246:N246"/>
    <mergeCell ref="C241:P241"/>
    <mergeCell ref="D67:F67"/>
    <mergeCell ref="L105:N105"/>
    <mergeCell ref="L263:N263"/>
    <mergeCell ref="R230:X230"/>
    <mergeCell ref="L262:N262"/>
    <mergeCell ref="R241:X241"/>
    <mergeCell ref="S240:Y240"/>
    <mergeCell ref="S239:Y239"/>
    <mergeCell ref="R127:AI127"/>
    <mergeCell ref="R216:AD216"/>
    <mergeCell ref="S229:AE229"/>
    <mergeCell ref="S223:AH223"/>
    <mergeCell ref="S225:AJ225"/>
    <mergeCell ref="L260:N260"/>
    <mergeCell ref="L259:N259"/>
    <mergeCell ref="L252:N252"/>
    <mergeCell ref="C236:F236"/>
    <mergeCell ref="C106:P106"/>
    <mergeCell ref="C215:N215"/>
    <mergeCell ref="C225:P225"/>
    <mergeCell ref="C229:P229"/>
    <mergeCell ref="C112:P112"/>
    <mergeCell ref="C124:F124"/>
    <mergeCell ref="C110:P110"/>
    <mergeCell ref="D60:I60"/>
    <mergeCell ref="D62:P62"/>
    <mergeCell ref="D56:P56"/>
    <mergeCell ref="D58:P58"/>
    <mergeCell ref="C74:P74"/>
    <mergeCell ref="H105:J105"/>
    <mergeCell ref="C81:D81"/>
    <mergeCell ref="F81:M81"/>
    <mergeCell ref="C79:D79"/>
    <mergeCell ref="C125:F125"/>
    <mergeCell ref="D50:P50"/>
    <mergeCell ref="C13:P13"/>
    <mergeCell ref="C46:P46"/>
    <mergeCell ref="C48:P48"/>
    <mergeCell ref="C72:P72"/>
    <mergeCell ref="F41:N41"/>
    <mergeCell ref="F42:L42"/>
    <mergeCell ref="C44:P44"/>
    <mergeCell ref="D49:I49"/>
    <mergeCell ref="C11:P11"/>
    <mergeCell ref="F39:L39"/>
    <mergeCell ref="F40:L40"/>
    <mergeCell ref="F38:L38"/>
    <mergeCell ref="D54:P54"/>
    <mergeCell ref="C76:J76"/>
    <mergeCell ref="N76:P76"/>
    <mergeCell ref="D52:P52"/>
    <mergeCell ref="F79:M79"/>
    <mergeCell ref="F80:L80"/>
    <mergeCell ref="C80:D80"/>
    <mergeCell ref="C82:D82"/>
    <mergeCell ref="F82:L82"/>
    <mergeCell ref="C83:D83"/>
    <mergeCell ref="F83:L83"/>
    <mergeCell ref="C85:D85"/>
    <mergeCell ref="F85:L85"/>
    <mergeCell ref="C84:D84"/>
    <mergeCell ref="F84:L84"/>
    <mergeCell ref="C86:D86"/>
    <mergeCell ref="F86:L86"/>
    <mergeCell ref="C88:D88"/>
    <mergeCell ref="F88:L88"/>
    <mergeCell ref="C87:D87"/>
    <mergeCell ref="F87:L87"/>
    <mergeCell ref="C89:D89"/>
    <mergeCell ref="F89:L89"/>
    <mergeCell ref="C91:D91"/>
    <mergeCell ref="F91:L91"/>
    <mergeCell ref="C90:D90"/>
    <mergeCell ref="F90:L90"/>
    <mergeCell ref="C92:D92"/>
    <mergeCell ref="F92:L92"/>
    <mergeCell ref="C100:D100"/>
    <mergeCell ref="C94:D94"/>
    <mergeCell ref="F94:L94"/>
    <mergeCell ref="C93:D93"/>
    <mergeCell ref="F93:L93"/>
    <mergeCell ref="C95:D95"/>
    <mergeCell ref="F95:L95"/>
    <mergeCell ref="F100:L100"/>
    <mergeCell ref="C97:D97"/>
    <mergeCell ref="F97:L97"/>
    <mergeCell ref="C96:D96"/>
    <mergeCell ref="F96:L96"/>
    <mergeCell ref="C102:P102"/>
    <mergeCell ref="C98:D98"/>
    <mergeCell ref="F98:L98"/>
    <mergeCell ref="C99:D99"/>
    <mergeCell ref="F99:L99"/>
  </mergeCells>
  <printOptions horizontalCentered="1"/>
  <pageMargins left="0.1968503937007874" right="0.15748031496062992" top="0.31496062992125984" bottom="0.2362204724409449" header="0.1968503937007874" footer="0.15748031496062992"/>
  <pageSetup fitToHeight="6" horizontalDpi="600" verticalDpi="600" orientation="portrait" paperSize="9" scale="81" r:id="rId1"/>
  <headerFooter alignWithMargins="0">
    <oddHeader>&amp;C( &amp;P+4 )
</oddHeader>
  </headerFooter>
  <rowBreaks count="5" manualBreakCount="5">
    <brk id="51" max="15" man="1"/>
    <brk id="89" max="15" man="1"/>
    <brk id="129" max="15" man="1"/>
    <brk id="193" max="15" man="1"/>
    <brk id="239" max="15" man="1"/>
  </rowBreaks>
</worksheet>
</file>

<file path=xl/worksheets/sheet6.xml><?xml version="1.0" encoding="utf-8"?>
<worksheet xmlns="http://schemas.openxmlformats.org/spreadsheetml/2006/main" xmlns:r="http://schemas.openxmlformats.org/officeDocument/2006/relationships">
  <dimension ref="A1:AI164"/>
  <sheetViews>
    <sheetView showGridLines="0" view="pageBreakPreview" zoomScaleSheetLayoutView="100" zoomScalePageLayoutView="0" workbookViewId="0" topLeftCell="B1">
      <selection activeCell="G233" sqref="G233"/>
    </sheetView>
  </sheetViews>
  <sheetFormatPr defaultColWidth="9.140625" defaultRowHeight="14.25" customHeight="1"/>
  <cols>
    <col min="1" max="1" width="4.140625" style="2" customWidth="1"/>
    <col min="2" max="2" width="3.00390625" style="2" customWidth="1"/>
    <col min="3" max="3" width="4.8515625" style="2" customWidth="1"/>
    <col min="4" max="4" width="23.851562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0.71875" style="2" customWidth="1"/>
    <col min="13" max="13" width="13.421875" style="2" customWidth="1"/>
    <col min="14" max="14" width="1.28515625" style="2" customWidth="1"/>
    <col min="15" max="15" width="13.8515625" style="2" customWidth="1"/>
    <col min="16" max="16" width="1.57421875" style="2" customWidth="1"/>
    <col min="17" max="17" width="14.421875" style="2" customWidth="1"/>
    <col min="18" max="18" width="11.8515625" style="2" bestFit="1" customWidth="1"/>
    <col min="19" max="19" width="9.140625" style="2" customWidth="1"/>
    <col min="20" max="20" width="10.7109375" style="2" bestFit="1" customWidth="1"/>
    <col min="21" max="16384" width="9.140625" style="2" customWidth="1"/>
  </cols>
  <sheetData>
    <row r="1" spans="1:15" ht="14.25" customHeight="1">
      <c r="A1" s="349" t="s">
        <v>173</v>
      </c>
      <c r="B1" s="280"/>
      <c r="C1" s="280"/>
      <c r="D1" s="280"/>
      <c r="E1" s="280"/>
      <c r="F1" s="280"/>
      <c r="G1" s="280"/>
      <c r="H1" s="280"/>
      <c r="I1" s="280"/>
      <c r="J1" s="280"/>
      <c r="K1" s="280"/>
      <c r="L1" s="280"/>
      <c r="M1" s="280"/>
      <c r="N1" s="280"/>
      <c r="O1" s="280"/>
    </row>
    <row r="2" spans="1:15" ht="14.25" customHeight="1">
      <c r="A2" s="280"/>
      <c r="B2" s="280"/>
      <c r="C2" s="280"/>
      <c r="D2" s="280"/>
      <c r="E2" s="280"/>
      <c r="F2" s="280"/>
      <c r="G2" s="280"/>
      <c r="H2" s="280"/>
      <c r="I2" s="280"/>
      <c r="J2" s="280"/>
      <c r="K2" s="280"/>
      <c r="L2" s="280"/>
      <c r="M2" s="280"/>
      <c r="N2" s="280"/>
      <c r="O2" s="280"/>
    </row>
    <row r="3" spans="3:15" ht="17.25" customHeight="1">
      <c r="C3" s="12"/>
      <c r="G3" s="12"/>
      <c r="K3" s="9"/>
      <c r="L3" s="9"/>
      <c r="M3" s="9"/>
      <c r="O3" s="161"/>
    </row>
    <row r="4" spans="1:26" ht="14.25" customHeight="1">
      <c r="A4" s="3">
        <v>16</v>
      </c>
      <c r="C4" s="3" t="s">
        <v>437</v>
      </c>
      <c r="D4" s="4"/>
      <c r="E4" s="4"/>
      <c r="F4" s="4"/>
      <c r="G4" s="4"/>
      <c r="H4" s="4"/>
      <c r="I4" s="4"/>
      <c r="J4" s="4"/>
      <c r="K4" s="4"/>
      <c r="L4" s="4"/>
      <c r="M4" s="4"/>
      <c r="N4" s="4"/>
      <c r="O4" s="4"/>
      <c r="Q4" s="4"/>
      <c r="R4" s="4"/>
      <c r="S4" s="4"/>
      <c r="T4" s="4"/>
      <c r="U4" s="4"/>
      <c r="V4" s="4"/>
      <c r="W4" s="4"/>
      <c r="X4" s="14"/>
      <c r="Y4" s="14"/>
      <c r="Z4" s="14"/>
    </row>
    <row r="5" spans="1:26" ht="14.25" customHeight="1">
      <c r="A5" s="3"/>
      <c r="C5" s="3"/>
      <c r="D5" s="4"/>
      <c r="E5" s="4"/>
      <c r="F5" s="4"/>
      <c r="G5" s="4"/>
      <c r="H5" s="4"/>
      <c r="I5" s="4"/>
      <c r="J5" s="4"/>
      <c r="K5" s="4"/>
      <c r="L5" s="4"/>
      <c r="M5" s="4"/>
      <c r="N5" s="4"/>
      <c r="O5" s="4"/>
      <c r="Q5" s="4"/>
      <c r="R5" s="4"/>
      <c r="S5" s="4"/>
      <c r="T5" s="4"/>
      <c r="U5" s="4"/>
      <c r="V5" s="4"/>
      <c r="W5" s="4"/>
      <c r="X5" s="14"/>
      <c r="Y5" s="14"/>
      <c r="Z5" s="14"/>
    </row>
    <row r="6" spans="1:26" ht="14.25" customHeight="1">
      <c r="A6" s="3"/>
      <c r="B6" s="3"/>
      <c r="C6" s="1" t="s">
        <v>269</v>
      </c>
      <c r="D6" s="163"/>
      <c r="E6" s="4"/>
      <c r="F6" s="4"/>
      <c r="G6" s="4"/>
      <c r="H6" s="4"/>
      <c r="I6" s="4"/>
      <c r="J6" s="4"/>
      <c r="K6" s="4"/>
      <c r="L6" s="4"/>
      <c r="M6" s="4"/>
      <c r="N6" s="4"/>
      <c r="O6" s="4"/>
      <c r="Q6" s="4"/>
      <c r="R6" s="4"/>
      <c r="S6" s="4"/>
      <c r="T6" s="4"/>
      <c r="U6" s="4"/>
      <c r="V6" s="4"/>
      <c r="W6" s="4"/>
      <c r="X6" s="14"/>
      <c r="Y6" s="14"/>
      <c r="Z6" s="14"/>
    </row>
    <row r="7" spans="1:30" ht="48" customHeight="1">
      <c r="A7" s="3"/>
      <c r="C7" s="268" t="s">
        <v>405</v>
      </c>
      <c r="D7" s="332"/>
      <c r="E7" s="332"/>
      <c r="F7" s="332"/>
      <c r="G7" s="332"/>
      <c r="H7" s="332"/>
      <c r="I7" s="332"/>
      <c r="J7" s="332"/>
      <c r="K7" s="332"/>
      <c r="L7" s="332"/>
      <c r="M7" s="332"/>
      <c r="N7" s="332"/>
      <c r="O7" s="332"/>
      <c r="Q7" s="4"/>
      <c r="R7" s="343"/>
      <c r="S7" s="344"/>
      <c r="T7" s="344"/>
      <c r="U7" s="344"/>
      <c r="V7" s="344"/>
      <c r="W7" s="344"/>
      <c r="X7" s="344"/>
      <c r="Y7" s="344"/>
      <c r="Z7" s="344"/>
      <c r="AA7" s="344"/>
      <c r="AB7" s="344"/>
      <c r="AC7" s="344"/>
      <c r="AD7" s="344"/>
    </row>
    <row r="8" spans="1:30" ht="8.25" customHeight="1">
      <c r="A8" s="3"/>
      <c r="C8" s="4"/>
      <c r="D8" s="14"/>
      <c r="E8" s="14"/>
      <c r="F8" s="14"/>
      <c r="G8" s="14"/>
      <c r="H8" s="14"/>
      <c r="I8" s="14"/>
      <c r="J8" s="14"/>
      <c r="K8" s="14"/>
      <c r="L8" s="14"/>
      <c r="M8" s="14"/>
      <c r="N8" s="14"/>
      <c r="O8" s="14"/>
      <c r="Q8" s="4"/>
      <c r="R8" s="149"/>
      <c r="S8" s="150"/>
      <c r="T8" s="150"/>
      <c r="U8" s="150"/>
      <c r="V8" s="150"/>
      <c r="W8" s="150"/>
      <c r="X8" s="150"/>
      <c r="Y8" s="150"/>
      <c r="Z8" s="150"/>
      <c r="AA8" s="150"/>
      <c r="AB8" s="150"/>
      <c r="AC8" s="150"/>
      <c r="AD8" s="150"/>
    </row>
    <row r="9" spans="1:30" ht="51" customHeight="1">
      <c r="A9" s="3"/>
      <c r="C9" s="336" t="s">
        <v>415</v>
      </c>
      <c r="D9" s="345"/>
      <c r="E9" s="345"/>
      <c r="F9" s="345"/>
      <c r="G9" s="345"/>
      <c r="H9" s="345"/>
      <c r="I9" s="345"/>
      <c r="J9" s="345"/>
      <c r="K9" s="345"/>
      <c r="L9" s="345"/>
      <c r="M9" s="345"/>
      <c r="N9" s="345"/>
      <c r="O9" s="345"/>
      <c r="Q9" s="4"/>
      <c r="R9" s="149"/>
      <c r="S9" s="150"/>
      <c r="T9" s="150"/>
      <c r="U9" s="150"/>
      <c r="V9" s="150"/>
      <c r="W9" s="150"/>
      <c r="X9" s="150"/>
      <c r="Y9" s="150"/>
      <c r="Z9" s="150"/>
      <c r="AA9" s="150"/>
      <c r="AB9" s="150"/>
      <c r="AC9" s="150"/>
      <c r="AD9" s="150"/>
    </row>
    <row r="10" spans="1:30" ht="15.75" customHeight="1">
      <c r="A10" s="3"/>
      <c r="C10" s="4"/>
      <c r="D10" s="187"/>
      <c r="E10" s="187"/>
      <c r="F10" s="187"/>
      <c r="G10" s="187"/>
      <c r="H10" s="187"/>
      <c r="I10" s="187"/>
      <c r="J10" s="187"/>
      <c r="K10" s="187"/>
      <c r="L10" s="187"/>
      <c r="M10" s="187"/>
      <c r="N10" s="187"/>
      <c r="O10" s="187"/>
      <c r="Q10" s="4"/>
      <c r="R10" s="149"/>
      <c r="S10" s="150"/>
      <c r="T10" s="150"/>
      <c r="U10" s="150"/>
      <c r="V10" s="150"/>
      <c r="W10" s="150"/>
      <c r="X10" s="150"/>
      <c r="Y10" s="150"/>
      <c r="Z10" s="150"/>
      <c r="AA10" s="150"/>
      <c r="AB10" s="150"/>
      <c r="AC10" s="150"/>
      <c r="AD10" s="150"/>
    </row>
    <row r="11" spans="1:30" ht="16.5" customHeight="1">
      <c r="A11" s="3"/>
      <c r="C11" s="1" t="s">
        <v>428</v>
      </c>
      <c r="D11" s="163"/>
      <c r="E11" s="4"/>
      <c r="F11" s="187"/>
      <c r="G11" s="187"/>
      <c r="H11" s="187"/>
      <c r="I11" s="187"/>
      <c r="J11" s="187"/>
      <c r="K11" s="187"/>
      <c r="L11" s="187"/>
      <c r="M11" s="187"/>
      <c r="N11" s="187"/>
      <c r="O11" s="187"/>
      <c r="Q11" s="4"/>
      <c r="R11" s="149"/>
      <c r="S11" s="150"/>
      <c r="T11" s="150"/>
      <c r="U11" s="150"/>
      <c r="V11" s="150"/>
      <c r="W11" s="150"/>
      <c r="X11" s="150"/>
      <c r="Y11" s="150"/>
      <c r="Z11" s="150"/>
      <c r="AA11" s="150"/>
      <c r="AB11" s="150"/>
      <c r="AC11" s="150"/>
      <c r="AD11" s="150"/>
    </row>
    <row r="12" spans="1:30" ht="45" customHeight="1">
      <c r="A12" s="3"/>
      <c r="C12" s="346" t="s">
        <v>342</v>
      </c>
      <c r="D12" s="347"/>
      <c r="E12" s="347"/>
      <c r="F12" s="347"/>
      <c r="G12" s="347"/>
      <c r="H12" s="347"/>
      <c r="I12" s="347"/>
      <c r="J12" s="347"/>
      <c r="K12" s="347"/>
      <c r="L12" s="347"/>
      <c r="M12" s="347"/>
      <c r="N12" s="347"/>
      <c r="O12" s="347"/>
      <c r="Q12" s="4"/>
      <c r="R12" s="149"/>
      <c r="S12" s="150"/>
      <c r="T12" s="150"/>
      <c r="U12" s="150"/>
      <c r="V12" s="150"/>
      <c r="W12" s="150"/>
      <c r="X12" s="150"/>
      <c r="Y12" s="150"/>
      <c r="Z12" s="150"/>
      <c r="AA12" s="150"/>
      <c r="AB12" s="150"/>
      <c r="AC12" s="150"/>
      <c r="AD12" s="150"/>
    </row>
    <row r="13" spans="1:30" ht="15" customHeight="1">
      <c r="A13" s="3"/>
      <c r="C13" s="4"/>
      <c r="D13" s="187"/>
      <c r="E13" s="187"/>
      <c r="F13" s="187"/>
      <c r="G13" s="187"/>
      <c r="H13" s="187"/>
      <c r="I13" s="187"/>
      <c r="J13" s="187"/>
      <c r="K13" s="187"/>
      <c r="L13" s="187"/>
      <c r="M13" s="187"/>
      <c r="N13" s="187"/>
      <c r="O13" s="187"/>
      <c r="Q13" s="4"/>
      <c r="R13" s="149"/>
      <c r="S13" s="150"/>
      <c r="T13" s="150"/>
      <c r="U13" s="150"/>
      <c r="V13" s="150"/>
      <c r="W13" s="150"/>
      <c r="X13" s="150"/>
      <c r="Y13" s="150"/>
      <c r="Z13" s="150"/>
      <c r="AA13" s="150"/>
      <c r="AB13" s="150"/>
      <c r="AC13" s="150"/>
      <c r="AD13" s="150"/>
    </row>
    <row r="14" spans="1:30" ht="45.75" customHeight="1">
      <c r="A14" s="3"/>
      <c r="C14" s="336" t="s">
        <v>416</v>
      </c>
      <c r="D14" s="348"/>
      <c r="E14" s="348"/>
      <c r="F14" s="348"/>
      <c r="G14" s="348"/>
      <c r="H14" s="348"/>
      <c r="I14" s="348"/>
      <c r="J14" s="348"/>
      <c r="K14" s="348"/>
      <c r="L14" s="348"/>
      <c r="M14" s="348"/>
      <c r="N14" s="348"/>
      <c r="O14" s="348"/>
      <c r="Q14" s="4"/>
      <c r="R14" s="149"/>
      <c r="S14" s="150"/>
      <c r="T14" s="150"/>
      <c r="U14" s="150"/>
      <c r="V14" s="150"/>
      <c r="W14" s="150"/>
      <c r="X14" s="150"/>
      <c r="Y14" s="150"/>
      <c r="Z14" s="150"/>
      <c r="AA14" s="150"/>
      <c r="AB14" s="150"/>
      <c r="AC14" s="150"/>
      <c r="AD14" s="150"/>
    </row>
    <row r="15" spans="1:26" ht="15.75" customHeight="1">
      <c r="A15" s="3"/>
      <c r="C15" s="3"/>
      <c r="D15" s="4"/>
      <c r="E15" s="4"/>
      <c r="F15" s="4"/>
      <c r="G15" s="4"/>
      <c r="H15" s="4"/>
      <c r="I15" s="4"/>
      <c r="J15" s="4"/>
      <c r="K15" s="4"/>
      <c r="L15" s="4"/>
      <c r="M15" s="4"/>
      <c r="N15" s="4"/>
      <c r="O15" s="4"/>
      <c r="Q15" s="4"/>
      <c r="R15" s="4"/>
      <c r="S15" s="4"/>
      <c r="T15" s="4"/>
      <c r="U15" s="4"/>
      <c r="V15" s="4"/>
      <c r="W15" s="4"/>
      <c r="X15" s="14"/>
      <c r="Y15" s="14"/>
      <c r="Z15" s="14"/>
    </row>
    <row r="16" spans="1:32" ht="14.25" customHeight="1">
      <c r="A16" s="3">
        <v>17</v>
      </c>
      <c r="B16" s="3"/>
      <c r="C16" s="286" t="s">
        <v>22</v>
      </c>
      <c r="D16" s="286"/>
      <c r="E16" s="286"/>
      <c r="F16" s="286"/>
      <c r="G16" s="286"/>
      <c r="H16" s="286"/>
      <c r="I16" s="286"/>
      <c r="J16" s="286"/>
      <c r="K16" s="286"/>
      <c r="L16" s="286"/>
      <c r="M16" s="286"/>
      <c r="N16" s="337"/>
      <c r="O16" s="337"/>
      <c r="Q16" s="286"/>
      <c r="R16" s="286"/>
      <c r="S16" s="286"/>
      <c r="T16" s="286"/>
      <c r="U16" s="286"/>
      <c r="V16" s="286"/>
      <c r="W16" s="286"/>
      <c r="X16" s="286"/>
      <c r="Y16" s="286"/>
      <c r="Z16" s="286"/>
      <c r="AA16" s="286"/>
      <c r="AB16" s="286"/>
      <c r="AC16" s="286"/>
      <c r="AD16" s="337"/>
      <c r="AE16" s="337"/>
      <c r="AF16" s="337"/>
    </row>
    <row r="17" spans="13:23" ht="14.25" customHeight="1">
      <c r="M17" s="31"/>
      <c r="Q17" s="268"/>
      <c r="R17" s="268"/>
      <c r="S17" s="268"/>
      <c r="T17" s="268"/>
      <c r="U17" s="268"/>
      <c r="V17" s="268"/>
      <c r="W17" s="268"/>
    </row>
    <row r="18" spans="3:23" ht="30" customHeight="1">
      <c r="C18" s="268" t="s">
        <v>299</v>
      </c>
      <c r="D18" s="269"/>
      <c r="E18" s="269"/>
      <c r="F18" s="269"/>
      <c r="G18" s="269"/>
      <c r="H18" s="269"/>
      <c r="I18" s="269"/>
      <c r="J18" s="269"/>
      <c r="K18" s="269"/>
      <c r="L18" s="269"/>
      <c r="M18" s="269"/>
      <c r="N18" s="269"/>
      <c r="O18" s="269"/>
      <c r="Q18" s="4"/>
      <c r="R18" s="4"/>
      <c r="S18" s="4"/>
      <c r="T18" s="4"/>
      <c r="U18" s="4"/>
      <c r="V18" s="4"/>
      <c r="W18" s="4"/>
    </row>
    <row r="19" spans="9:23" ht="14.25" customHeight="1">
      <c r="I19" s="6"/>
      <c r="J19" s="19"/>
      <c r="K19" s="6"/>
      <c r="M19" s="31"/>
      <c r="Q19" s="4"/>
      <c r="R19" s="4"/>
      <c r="S19" s="4"/>
      <c r="T19" s="4"/>
      <c r="U19" s="4"/>
      <c r="V19" s="4"/>
      <c r="W19" s="4"/>
    </row>
    <row r="20" spans="9:23" ht="14.25" customHeight="1">
      <c r="I20" s="6">
        <v>2010</v>
      </c>
      <c r="J20" s="19"/>
      <c r="K20" s="6">
        <v>2010</v>
      </c>
      <c r="M20" s="31"/>
      <c r="Q20" s="4"/>
      <c r="R20" s="4"/>
      <c r="S20" s="4"/>
      <c r="T20" s="4"/>
      <c r="U20" s="4"/>
      <c r="V20" s="4"/>
      <c r="W20" s="4"/>
    </row>
    <row r="21" spans="9:23" ht="14.25" customHeight="1">
      <c r="I21" s="6" t="s">
        <v>327</v>
      </c>
      <c r="J21" s="19"/>
      <c r="K21" s="6" t="s">
        <v>301</v>
      </c>
      <c r="M21" s="350" t="s">
        <v>99</v>
      </c>
      <c r="N21" s="350"/>
      <c r="O21" s="350"/>
      <c r="Q21" s="4"/>
      <c r="R21" s="4"/>
      <c r="S21" s="4"/>
      <c r="T21" s="4"/>
      <c r="U21" s="4"/>
      <c r="V21" s="4"/>
      <c r="W21" s="4"/>
    </row>
    <row r="22" spans="9:23" ht="14.25" customHeight="1">
      <c r="I22" s="6" t="s">
        <v>2</v>
      </c>
      <c r="J22" s="6"/>
      <c r="K22" s="6" t="s">
        <v>2</v>
      </c>
      <c r="L22" s="6"/>
      <c r="M22" s="6" t="s">
        <v>2</v>
      </c>
      <c r="O22" s="6" t="s">
        <v>100</v>
      </c>
      <c r="Q22" s="4"/>
      <c r="R22" s="4"/>
      <c r="S22" s="4"/>
      <c r="T22" s="4"/>
      <c r="U22" s="4"/>
      <c r="V22" s="4"/>
      <c r="W22" s="4"/>
    </row>
    <row r="23" spans="9:23" ht="14.25" customHeight="1">
      <c r="I23" s="7"/>
      <c r="J23" s="6"/>
      <c r="K23" s="7"/>
      <c r="L23" s="7"/>
      <c r="M23" s="7"/>
      <c r="O23" s="6"/>
      <c r="Q23" s="4"/>
      <c r="R23" s="4"/>
      <c r="S23" s="4"/>
      <c r="T23" s="4"/>
      <c r="U23" s="4"/>
      <c r="V23" s="4"/>
      <c r="W23" s="4"/>
    </row>
    <row r="24" spans="4:23" ht="14.25" customHeight="1">
      <c r="D24" s="2" t="s">
        <v>11</v>
      </c>
      <c r="I24" s="86">
        <f>PL!F18</f>
        <v>128531</v>
      </c>
      <c r="J24" s="86"/>
      <c r="K24" s="58">
        <v>84225</v>
      </c>
      <c r="L24" s="41"/>
      <c r="M24" s="23">
        <f>I24-K24</f>
        <v>44306</v>
      </c>
      <c r="N24" s="3"/>
      <c r="O24" s="160">
        <f>M24/K24*100</f>
        <v>52.60433363015732</v>
      </c>
      <c r="Q24" s="4"/>
      <c r="R24" s="4"/>
      <c r="S24" s="4"/>
      <c r="T24" s="4"/>
      <c r="U24" s="4"/>
      <c r="V24" s="4"/>
      <c r="W24" s="4"/>
    </row>
    <row r="25" spans="4:23" ht="14.25" customHeight="1">
      <c r="D25" s="2" t="s">
        <v>135</v>
      </c>
      <c r="I25" s="237">
        <f>PL!F32</f>
        <v>70151</v>
      </c>
      <c r="J25" s="86"/>
      <c r="K25" s="58">
        <v>34659</v>
      </c>
      <c r="L25" s="41"/>
      <c r="M25" s="23">
        <f>I25-K25</f>
        <v>35492</v>
      </c>
      <c r="N25" s="3"/>
      <c r="O25" s="160">
        <f>M25/K25*100</f>
        <v>102.40341614010791</v>
      </c>
      <c r="Q25" s="4"/>
      <c r="R25" s="4"/>
      <c r="S25" s="4"/>
      <c r="T25" s="4"/>
      <c r="U25" s="4"/>
      <c r="V25" s="4"/>
      <c r="W25" s="4"/>
    </row>
    <row r="26" spans="13:23" ht="14.25" customHeight="1">
      <c r="M26" s="31"/>
      <c r="Q26" s="4"/>
      <c r="R26" s="4"/>
      <c r="S26" s="4"/>
      <c r="T26" s="4"/>
      <c r="U26" s="4"/>
      <c r="V26" s="4"/>
      <c r="W26" s="4"/>
    </row>
    <row r="27" spans="3:26" ht="48.75" customHeight="1">
      <c r="C27" s="268" t="s">
        <v>406</v>
      </c>
      <c r="D27" s="332"/>
      <c r="E27" s="332"/>
      <c r="F27" s="332"/>
      <c r="G27" s="332"/>
      <c r="H27" s="332"/>
      <c r="I27" s="332"/>
      <c r="J27" s="332"/>
      <c r="K27" s="332"/>
      <c r="L27" s="332"/>
      <c r="M27" s="332"/>
      <c r="N27" s="332"/>
      <c r="O27" s="332"/>
      <c r="Q27" s="14"/>
      <c r="R27" s="268"/>
      <c r="S27" s="268"/>
      <c r="T27" s="268"/>
      <c r="U27" s="268"/>
      <c r="V27" s="268"/>
      <c r="W27" s="268"/>
      <c r="X27" s="268"/>
      <c r="Y27" s="14"/>
      <c r="Z27" s="14"/>
    </row>
    <row r="28" spans="3:26" ht="14.25" customHeight="1">
      <c r="C28" s="4"/>
      <c r="D28" s="4"/>
      <c r="E28" s="4"/>
      <c r="F28" s="4"/>
      <c r="G28" s="4"/>
      <c r="H28" s="4"/>
      <c r="I28" s="4"/>
      <c r="J28" s="4"/>
      <c r="K28" s="4"/>
      <c r="L28" s="4"/>
      <c r="M28" s="4"/>
      <c r="N28" s="4"/>
      <c r="O28" s="4"/>
      <c r="Q28" s="14"/>
      <c r="R28" s="120"/>
      <c r="S28" s="120"/>
      <c r="T28" s="120"/>
      <c r="U28" s="120"/>
      <c r="V28" s="120"/>
      <c r="W28" s="120"/>
      <c r="X28" s="120"/>
      <c r="Y28" s="14"/>
      <c r="Z28" s="14"/>
    </row>
    <row r="29" spans="1:26" ht="14.25" customHeight="1">
      <c r="A29" s="3">
        <v>18</v>
      </c>
      <c r="B29" s="3"/>
      <c r="C29" s="286" t="s">
        <v>152</v>
      </c>
      <c r="D29" s="286"/>
      <c r="E29" s="286"/>
      <c r="F29" s="286"/>
      <c r="G29" s="286"/>
      <c r="H29" s="286"/>
      <c r="I29" s="286"/>
      <c r="J29" s="286"/>
      <c r="K29" s="286"/>
      <c r="L29" s="286"/>
      <c r="M29" s="286"/>
      <c r="N29" s="286"/>
      <c r="O29" s="286"/>
      <c r="Q29" s="14"/>
      <c r="R29" s="120"/>
      <c r="S29" s="120"/>
      <c r="T29" s="120"/>
      <c r="U29" s="120"/>
      <c r="V29" s="120"/>
      <c r="W29" s="120"/>
      <c r="X29" s="120"/>
      <c r="Y29" s="14"/>
      <c r="Z29" s="14"/>
    </row>
    <row r="30" spans="1:26" ht="14.25" customHeight="1">
      <c r="A30" s="3"/>
      <c r="B30" s="3"/>
      <c r="C30" s="3" t="s">
        <v>304</v>
      </c>
      <c r="D30" s="3" t="s">
        <v>305</v>
      </c>
      <c r="G30" s="11"/>
      <c r="H30" s="11"/>
      <c r="I30" s="11"/>
      <c r="J30" s="11"/>
      <c r="K30" s="11"/>
      <c r="L30" s="11"/>
      <c r="M30" s="11"/>
      <c r="N30" s="11"/>
      <c r="O30" s="11"/>
      <c r="Q30" s="14"/>
      <c r="R30" s="120"/>
      <c r="S30" s="120"/>
      <c r="T30" s="120"/>
      <c r="U30" s="120"/>
      <c r="V30" s="120"/>
      <c r="W30" s="120"/>
      <c r="X30" s="120"/>
      <c r="Y30" s="14"/>
      <c r="Z30" s="14"/>
    </row>
    <row r="31" spans="1:26" ht="18.75" customHeight="1">
      <c r="A31" s="3"/>
      <c r="B31" s="3"/>
      <c r="D31" s="351" t="s">
        <v>434</v>
      </c>
      <c r="E31" s="352"/>
      <c r="F31" s="352"/>
      <c r="G31" s="352"/>
      <c r="H31" s="352"/>
      <c r="I31" s="352"/>
      <c r="J31" s="352"/>
      <c r="K31" s="352"/>
      <c r="L31" s="352"/>
      <c r="M31" s="352"/>
      <c r="N31" s="352"/>
      <c r="O31" s="352"/>
      <c r="Q31" s="14"/>
      <c r="R31" s="120"/>
      <c r="S31" s="120"/>
      <c r="T31" s="120"/>
      <c r="U31" s="120"/>
      <c r="V31" s="120"/>
      <c r="W31" s="120"/>
      <c r="X31" s="120"/>
      <c r="Y31" s="14"/>
      <c r="Z31" s="14"/>
    </row>
    <row r="32" spans="1:26" ht="12.75" customHeight="1">
      <c r="A32" s="3"/>
      <c r="B32" s="3"/>
      <c r="C32" s="59"/>
      <c r="D32" s="141"/>
      <c r="E32" s="141"/>
      <c r="F32" s="141"/>
      <c r="G32" s="141"/>
      <c r="H32" s="141"/>
      <c r="I32" s="141"/>
      <c r="J32" s="141"/>
      <c r="K32" s="141"/>
      <c r="L32" s="141"/>
      <c r="M32" s="141"/>
      <c r="N32" s="141"/>
      <c r="O32" s="141"/>
      <c r="Q32" s="14"/>
      <c r="R32" s="120"/>
      <c r="S32" s="120"/>
      <c r="T32" s="120"/>
      <c r="U32" s="120"/>
      <c r="V32" s="120"/>
      <c r="W32" s="120"/>
      <c r="X32" s="120"/>
      <c r="Y32" s="14"/>
      <c r="Z32" s="14"/>
    </row>
    <row r="33" spans="1:26" ht="19.5" customHeight="1">
      <c r="A33" s="3"/>
      <c r="B33" s="3"/>
      <c r="C33" s="3" t="s">
        <v>306</v>
      </c>
      <c r="D33" s="3" t="s">
        <v>307</v>
      </c>
      <c r="K33" s="141"/>
      <c r="L33" s="141"/>
      <c r="M33" s="141"/>
      <c r="N33" s="141"/>
      <c r="O33" s="141"/>
      <c r="Q33" s="14"/>
      <c r="R33" s="120"/>
      <c r="S33" s="120"/>
      <c r="T33" s="120"/>
      <c r="U33" s="120"/>
      <c r="V33" s="120"/>
      <c r="W33" s="120"/>
      <c r="X33" s="120"/>
      <c r="Y33" s="14"/>
      <c r="Z33" s="14"/>
    </row>
    <row r="34" spans="1:26" ht="48.75" customHeight="1">
      <c r="A34" s="3"/>
      <c r="B34" s="3"/>
      <c r="C34" s="122"/>
      <c r="D34" s="351" t="s">
        <v>423</v>
      </c>
      <c r="E34" s="351"/>
      <c r="F34" s="351"/>
      <c r="G34" s="351"/>
      <c r="H34" s="351"/>
      <c r="I34" s="351"/>
      <c r="J34" s="351"/>
      <c r="K34" s="351"/>
      <c r="L34" s="351"/>
      <c r="M34" s="351"/>
      <c r="N34" s="351"/>
      <c r="O34" s="351"/>
      <c r="Q34" s="14"/>
      <c r="R34" s="120"/>
      <c r="S34" s="120"/>
      <c r="T34" s="120"/>
      <c r="U34" s="120"/>
      <c r="V34" s="120"/>
      <c r="W34" s="120"/>
      <c r="X34" s="120"/>
      <c r="Y34" s="14"/>
      <c r="Z34" s="14"/>
    </row>
    <row r="35" spans="1:26" ht="10.5" customHeight="1">
      <c r="A35" s="3"/>
      <c r="B35" s="3"/>
      <c r="C35" s="73"/>
      <c r="D35" s="211"/>
      <c r="E35" s="211"/>
      <c r="F35" s="211"/>
      <c r="G35" s="211"/>
      <c r="H35" s="211"/>
      <c r="I35" s="211"/>
      <c r="J35" s="211"/>
      <c r="K35" s="211"/>
      <c r="L35" s="211"/>
      <c r="M35" s="211"/>
      <c r="N35" s="211"/>
      <c r="O35" s="211"/>
      <c r="Q35" s="14"/>
      <c r="R35" s="120"/>
      <c r="S35" s="120"/>
      <c r="T35" s="120"/>
      <c r="U35" s="120"/>
      <c r="V35" s="120"/>
      <c r="W35" s="120"/>
      <c r="X35" s="120"/>
      <c r="Y35" s="14"/>
      <c r="Z35" s="14"/>
    </row>
    <row r="36" spans="1:26" ht="46.5" customHeight="1">
      <c r="A36" s="3"/>
      <c r="B36" s="3"/>
      <c r="C36" s="198"/>
      <c r="D36" s="336" t="s">
        <v>438</v>
      </c>
      <c r="E36" s="336"/>
      <c r="F36" s="336"/>
      <c r="G36" s="336"/>
      <c r="H36" s="336"/>
      <c r="I36" s="336"/>
      <c r="J36" s="336"/>
      <c r="K36" s="336"/>
      <c r="L36" s="336"/>
      <c r="M36" s="336"/>
      <c r="N36" s="336"/>
      <c r="O36" s="336"/>
      <c r="Q36" s="196">
        <f>'[3]AuditComm (2)'!$C$143/100</f>
        <v>0.18452625256260619</v>
      </c>
      <c r="R36" s="120"/>
      <c r="S36" s="120"/>
      <c r="T36" s="120"/>
      <c r="U36" s="120"/>
      <c r="V36" s="120"/>
      <c r="W36" s="120"/>
      <c r="X36" s="120"/>
      <c r="Y36" s="14"/>
      <c r="Z36" s="14"/>
    </row>
    <row r="37" spans="1:26" ht="12" customHeight="1">
      <c r="A37" s="3"/>
      <c r="B37" s="3"/>
      <c r="C37" s="79"/>
      <c r="D37" s="212"/>
      <c r="E37" s="212"/>
      <c r="F37" s="212"/>
      <c r="G37" s="212"/>
      <c r="H37" s="212"/>
      <c r="I37" s="212"/>
      <c r="J37" s="212"/>
      <c r="K37" s="212"/>
      <c r="L37" s="212"/>
      <c r="M37" s="212"/>
      <c r="N37" s="212"/>
      <c r="O37" s="212"/>
      <c r="Q37" s="14"/>
      <c r="R37" s="120"/>
      <c r="S37" s="120"/>
      <c r="T37" s="120"/>
      <c r="U37" s="120"/>
      <c r="V37" s="120"/>
      <c r="W37" s="120"/>
      <c r="X37" s="120"/>
      <c r="Y37" s="14"/>
      <c r="Z37" s="14"/>
    </row>
    <row r="38" spans="1:26" ht="36.75" customHeight="1">
      <c r="A38" s="3"/>
      <c r="B38" s="3"/>
      <c r="C38" s="198"/>
      <c r="D38" s="336" t="s">
        <v>433</v>
      </c>
      <c r="E38" s="336"/>
      <c r="F38" s="336"/>
      <c r="G38" s="336"/>
      <c r="H38" s="336"/>
      <c r="I38" s="336"/>
      <c r="J38" s="336"/>
      <c r="K38" s="336"/>
      <c r="L38" s="336"/>
      <c r="M38" s="336"/>
      <c r="N38" s="336"/>
      <c r="O38" s="336"/>
      <c r="Q38" s="14">
        <v>20.58</v>
      </c>
      <c r="R38" s="120"/>
      <c r="S38" s="120"/>
      <c r="T38" s="120"/>
      <c r="U38" s="120"/>
      <c r="V38" s="120"/>
      <c r="W38" s="120"/>
      <c r="X38" s="120"/>
      <c r="Y38" s="14"/>
      <c r="Z38" s="14"/>
    </row>
    <row r="39" spans="1:26" ht="15" customHeight="1">
      <c r="A39" s="3"/>
      <c r="B39" s="3"/>
      <c r="C39" s="79"/>
      <c r="D39" s="191"/>
      <c r="E39" s="191"/>
      <c r="F39" s="191"/>
      <c r="G39" s="191"/>
      <c r="H39" s="191"/>
      <c r="I39" s="191"/>
      <c r="J39" s="191"/>
      <c r="K39" s="191"/>
      <c r="L39" s="191"/>
      <c r="M39" s="191"/>
      <c r="N39" s="191"/>
      <c r="O39" s="191"/>
      <c r="Q39" s="14">
        <v>21.6</v>
      </c>
      <c r="R39" s="120"/>
      <c r="S39" s="120"/>
      <c r="T39" s="120"/>
      <c r="U39" s="120"/>
      <c r="V39" s="120"/>
      <c r="W39" s="120"/>
      <c r="X39" s="120"/>
      <c r="Y39" s="14"/>
      <c r="Z39" s="14"/>
    </row>
    <row r="40" spans="1:18" ht="15" customHeight="1">
      <c r="A40" s="60">
        <v>19</v>
      </c>
      <c r="B40" s="3"/>
      <c r="C40" s="286" t="s">
        <v>128</v>
      </c>
      <c r="D40" s="286"/>
      <c r="E40" s="286"/>
      <c r="F40" s="286"/>
      <c r="G40" s="286"/>
      <c r="H40" s="286"/>
      <c r="I40" s="286"/>
      <c r="J40" s="286"/>
      <c r="K40" s="286"/>
      <c r="L40" s="286"/>
      <c r="M40" s="286"/>
      <c r="N40" s="286"/>
      <c r="O40" s="286"/>
      <c r="Q40" s="2">
        <f>Q38-Q39</f>
        <v>-1.0200000000000031</v>
      </c>
      <c r="R40" s="259">
        <f>Q40/Q39</f>
        <v>-0.04722222222222237</v>
      </c>
    </row>
    <row r="41" spans="1:15" ht="12" customHeight="1">
      <c r="A41" s="3"/>
      <c r="B41" s="3"/>
      <c r="C41" s="11"/>
      <c r="D41" s="11"/>
      <c r="E41" s="11"/>
      <c r="F41" s="11"/>
      <c r="G41" s="11"/>
      <c r="H41" s="11"/>
      <c r="I41" s="11"/>
      <c r="J41" s="11"/>
      <c r="K41" s="11"/>
      <c r="L41" s="11"/>
      <c r="M41" s="11"/>
      <c r="N41" s="11"/>
      <c r="O41" s="11"/>
    </row>
    <row r="42" spans="1:15" ht="14.25" customHeight="1">
      <c r="A42" s="14"/>
      <c r="B42" s="14"/>
      <c r="C42" s="268" t="s">
        <v>302</v>
      </c>
      <c r="D42" s="268"/>
      <c r="E42" s="268"/>
      <c r="F42" s="268"/>
      <c r="G42" s="268"/>
      <c r="H42" s="268"/>
      <c r="I42" s="268"/>
      <c r="J42" s="268"/>
      <c r="K42" s="268"/>
      <c r="L42" s="268"/>
      <c r="M42" s="268"/>
      <c r="N42" s="268"/>
      <c r="O42" s="268"/>
    </row>
    <row r="43" spans="1:15" ht="14.25" customHeight="1">
      <c r="A43" s="14"/>
      <c r="B43" s="14"/>
      <c r="C43" s="4"/>
      <c r="D43" s="141"/>
      <c r="E43" s="141"/>
      <c r="F43" s="141"/>
      <c r="G43" s="141"/>
      <c r="H43" s="141"/>
      <c r="I43" s="141"/>
      <c r="J43" s="141"/>
      <c r="K43" s="141"/>
      <c r="L43" s="141"/>
      <c r="M43" s="141"/>
      <c r="N43" s="141"/>
      <c r="O43" s="141"/>
    </row>
    <row r="44" spans="1:17" ht="14.25" customHeight="1">
      <c r="A44" s="60">
        <v>20</v>
      </c>
      <c r="B44" s="3"/>
      <c r="C44" s="3" t="s">
        <v>429</v>
      </c>
      <c r="D44" s="3"/>
      <c r="M44" s="31"/>
      <c r="Q44" s="3"/>
    </row>
    <row r="45" spans="1:13" ht="14.25" customHeight="1">
      <c r="A45" s="3"/>
      <c r="B45" s="3"/>
      <c r="C45" s="3"/>
      <c r="D45" s="3"/>
      <c r="I45" s="21"/>
      <c r="J45" s="21"/>
      <c r="K45" s="21"/>
      <c r="M45" s="31"/>
    </row>
    <row r="46" spans="1:32" ht="14.25" customHeight="1">
      <c r="A46" s="3"/>
      <c r="B46" s="3"/>
      <c r="D46" s="12"/>
      <c r="E46" s="13"/>
      <c r="F46" s="13"/>
      <c r="I46" s="273" t="s">
        <v>325</v>
      </c>
      <c r="J46" s="273"/>
      <c r="K46" s="335"/>
      <c r="M46" s="273" t="s">
        <v>266</v>
      </c>
      <c r="N46" s="273"/>
      <c r="O46" s="273"/>
      <c r="Q46" s="128"/>
      <c r="R46" s="128"/>
      <c r="S46" s="128"/>
      <c r="T46" s="128"/>
      <c r="U46" s="129"/>
      <c r="V46" s="129"/>
      <c r="W46" s="21"/>
      <c r="X46" s="21"/>
      <c r="Y46" s="342"/>
      <c r="Z46" s="342"/>
      <c r="AA46" s="342"/>
      <c r="AB46" s="21"/>
      <c r="AC46" s="340"/>
      <c r="AD46" s="340"/>
      <c r="AE46" s="340"/>
      <c r="AF46" s="341"/>
    </row>
    <row r="47" spans="1:32" ht="14.25" customHeight="1">
      <c r="A47" s="3"/>
      <c r="B47" s="3"/>
      <c r="C47" s="12"/>
      <c r="D47" s="12"/>
      <c r="E47" s="13"/>
      <c r="F47" s="13"/>
      <c r="G47" s="7"/>
      <c r="H47" s="7"/>
      <c r="I47" s="6" t="s">
        <v>31</v>
      </c>
      <c r="K47" s="6" t="s">
        <v>65</v>
      </c>
      <c r="L47" s="7"/>
      <c r="M47" s="6" t="s">
        <v>31</v>
      </c>
      <c r="O47" s="6" t="s">
        <v>65</v>
      </c>
      <c r="Q47" s="128"/>
      <c r="R47" s="128"/>
      <c r="S47" s="128"/>
      <c r="T47" s="128"/>
      <c r="U47" s="129"/>
      <c r="V47" s="129"/>
      <c r="W47" s="130"/>
      <c r="X47" s="130"/>
      <c r="Y47" s="130"/>
      <c r="Z47" s="131"/>
      <c r="AA47" s="130"/>
      <c r="AB47" s="130"/>
      <c r="AC47" s="130"/>
      <c r="AD47" s="17"/>
      <c r="AE47" s="21"/>
      <c r="AF47" s="130"/>
    </row>
    <row r="48" spans="1:32" ht="14.25" customHeight="1">
      <c r="A48" s="3"/>
      <c r="B48" s="3"/>
      <c r="C48" s="12"/>
      <c r="D48" s="12"/>
      <c r="E48" s="13"/>
      <c r="F48" s="13"/>
      <c r="G48" s="7"/>
      <c r="H48" s="7"/>
      <c r="I48" s="6" t="s">
        <v>66</v>
      </c>
      <c r="K48" s="6" t="s">
        <v>66</v>
      </c>
      <c r="L48" s="7"/>
      <c r="M48" s="6" t="s">
        <v>66</v>
      </c>
      <c r="O48" s="6" t="s">
        <v>66</v>
      </c>
      <c r="Q48" s="128"/>
      <c r="R48" s="128"/>
      <c r="S48" s="128"/>
      <c r="T48" s="128"/>
      <c r="U48" s="129"/>
      <c r="V48" s="129"/>
      <c r="W48" s="130"/>
      <c r="X48" s="130"/>
      <c r="Y48" s="130"/>
      <c r="Z48" s="131"/>
      <c r="AA48" s="130"/>
      <c r="AB48" s="130"/>
      <c r="AC48" s="130"/>
      <c r="AD48" s="17"/>
      <c r="AE48" s="21"/>
      <c r="AF48" s="130"/>
    </row>
    <row r="49" spans="1:32" ht="14.25" customHeight="1">
      <c r="A49" s="3"/>
      <c r="B49" s="3"/>
      <c r="C49" s="12"/>
      <c r="D49" s="12"/>
      <c r="E49" s="13"/>
      <c r="F49" s="13"/>
      <c r="G49" s="7"/>
      <c r="H49" s="7"/>
      <c r="I49" s="6"/>
      <c r="K49" s="6"/>
      <c r="L49" s="7"/>
      <c r="M49" s="6" t="s">
        <v>267</v>
      </c>
      <c r="O49" s="6" t="s">
        <v>267</v>
      </c>
      <c r="Q49" s="128"/>
      <c r="R49" s="128"/>
      <c r="S49" s="128"/>
      <c r="T49" s="128"/>
      <c r="U49" s="129"/>
      <c r="V49" s="129"/>
      <c r="W49" s="130"/>
      <c r="X49" s="130"/>
      <c r="Y49" s="130"/>
      <c r="Z49" s="131"/>
      <c r="AA49" s="130"/>
      <c r="AB49" s="130"/>
      <c r="AC49" s="130"/>
      <c r="AD49" s="17"/>
      <c r="AE49" s="21"/>
      <c r="AF49" s="130"/>
    </row>
    <row r="50" spans="3:32" ht="14.25" customHeight="1">
      <c r="C50" s="12"/>
      <c r="D50" s="12"/>
      <c r="E50" s="6"/>
      <c r="F50" s="6"/>
      <c r="G50" s="7"/>
      <c r="H50" s="7"/>
      <c r="I50" s="6" t="s">
        <v>2</v>
      </c>
      <c r="J50" s="159"/>
      <c r="K50" s="6" t="s">
        <v>2</v>
      </c>
      <c r="L50" s="6"/>
      <c r="M50" s="6" t="s">
        <v>2</v>
      </c>
      <c r="N50" s="159"/>
      <c r="O50" s="6" t="s">
        <v>2</v>
      </c>
      <c r="Q50" s="128"/>
      <c r="R50" s="128"/>
      <c r="S50" s="128"/>
      <c r="T50" s="128"/>
      <c r="U50" s="17"/>
      <c r="V50" s="17"/>
      <c r="W50" s="130"/>
      <c r="X50" s="130"/>
      <c r="Y50" s="130"/>
      <c r="Z50" s="17"/>
      <c r="AA50" s="130"/>
      <c r="AB50" s="130"/>
      <c r="AC50" s="130"/>
      <c r="AD50" s="17"/>
      <c r="AE50" s="21"/>
      <c r="AF50" s="130"/>
    </row>
    <row r="51" spans="3:32" ht="14.25" customHeight="1">
      <c r="C51" s="12"/>
      <c r="D51" s="12"/>
      <c r="E51" s="4"/>
      <c r="F51" s="4"/>
      <c r="G51" s="4"/>
      <c r="H51" s="4"/>
      <c r="I51" s="4"/>
      <c r="K51" s="17"/>
      <c r="L51" s="4"/>
      <c r="M51" s="4"/>
      <c r="O51" s="17"/>
      <c r="Q51" s="128"/>
      <c r="R51" s="128"/>
      <c r="S51" s="128"/>
      <c r="T51" s="128"/>
      <c r="U51" s="32"/>
      <c r="V51" s="32"/>
      <c r="W51" s="32"/>
      <c r="X51" s="32"/>
      <c r="Y51" s="33"/>
      <c r="Z51" s="32"/>
      <c r="AA51" s="17"/>
      <c r="AB51" s="32"/>
      <c r="AC51" s="32"/>
      <c r="AD51" s="17"/>
      <c r="AE51" s="21"/>
      <c r="AF51" s="17"/>
    </row>
    <row r="52" spans="3:32" ht="14.25" customHeight="1">
      <c r="C52" s="317" t="s">
        <v>31</v>
      </c>
      <c r="D52" s="317"/>
      <c r="E52" s="32"/>
      <c r="F52" s="32"/>
      <c r="G52" s="34"/>
      <c r="H52" s="34"/>
      <c r="I52" s="34">
        <f>M52-20569</f>
        <v>19282</v>
      </c>
      <c r="J52" s="35"/>
      <c r="K52" s="34">
        <v>10550</v>
      </c>
      <c r="L52" s="34"/>
      <c r="M52" s="34">
        <v>39851</v>
      </c>
      <c r="N52" s="35"/>
      <c r="O52" s="34">
        <v>20876</v>
      </c>
      <c r="Q52" s="339"/>
      <c r="R52" s="339"/>
      <c r="S52" s="339"/>
      <c r="T52" s="339"/>
      <c r="U52" s="339"/>
      <c r="V52" s="32" t="e">
        <f>9460-#REF!</f>
        <v>#REF!</v>
      </c>
      <c r="W52" s="34"/>
      <c r="X52" s="34"/>
      <c r="Y52" s="34"/>
      <c r="Z52" s="32"/>
      <c r="AA52" s="35"/>
      <c r="AB52" s="34"/>
      <c r="AC52" s="34"/>
      <c r="AD52" s="130"/>
      <c r="AE52" s="35"/>
      <c r="AF52" s="35"/>
    </row>
    <row r="53" spans="3:32" ht="14.25" customHeight="1">
      <c r="C53" s="317" t="s">
        <v>337</v>
      </c>
      <c r="D53" s="306"/>
      <c r="E53" s="306"/>
      <c r="F53" s="32"/>
      <c r="G53" s="34"/>
      <c r="H53" s="34"/>
      <c r="I53" s="34">
        <v>-717</v>
      </c>
      <c r="J53" s="35"/>
      <c r="K53" s="34">
        <v>1812</v>
      </c>
      <c r="L53" s="34"/>
      <c r="M53" s="34">
        <v>-717</v>
      </c>
      <c r="N53" s="35"/>
      <c r="O53" s="34">
        <v>946</v>
      </c>
      <c r="Q53" s="203"/>
      <c r="R53" s="203"/>
      <c r="S53" s="203"/>
      <c r="T53" s="203"/>
      <c r="U53" s="203"/>
      <c r="V53" s="32"/>
      <c r="W53" s="34"/>
      <c r="X53" s="34"/>
      <c r="Y53" s="34"/>
      <c r="Z53" s="32"/>
      <c r="AA53" s="35"/>
      <c r="AB53" s="34"/>
      <c r="AC53" s="34"/>
      <c r="AD53" s="130"/>
      <c r="AE53" s="35"/>
      <c r="AF53" s="35"/>
    </row>
    <row r="54" spans="3:32" ht="14.25" customHeight="1">
      <c r="C54" s="317" t="s">
        <v>32</v>
      </c>
      <c r="D54" s="317"/>
      <c r="E54" s="32"/>
      <c r="F54" s="32"/>
      <c r="G54" s="34"/>
      <c r="H54" s="34"/>
      <c r="I54" s="257">
        <f>M54+2493</f>
        <v>-504</v>
      </c>
      <c r="J54" s="258"/>
      <c r="K54" s="257">
        <v>-4555</v>
      </c>
      <c r="L54" s="257"/>
      <c r="M54" s="257">
        <f>-3075+78</f>
        <v>-2997</v>
      </c>
      <c r="N54" s="35"/>
      <c r="O54" s="34">
        <v>-7974</v>
      </c>
      <c r="Q54" s="339"/>
      <c r="R54" s="339"/>
      <c r="S54" s="339"/>
      <c r="T54" s="339"/>
      <c r="U54" s="339"/>
      <c r="V54" s="32">
        <v>-3419</v>
      </c>
      <c r="W54" s="34"/>
      <c r="X54" s="34"/>
      <c r="Y54" s="34"/>
      <c r="Z54" s="32"/>
      <c r="AA54" s="35"/>
      <c r="AB54" s="34"/>
      <c r="AC54" s="34"/>
      <c r="AD54" s="130"/>
      <c r="AE54" s="35"/>
      <c r="AF54" s="35"/>
    </row>
    <row r="55" spans="3:32" ht="14.25" customHeight="1">
      <c r="C55" s="317"/>
      <c r="D55" s="317"/>
      <c r="E55" s="317"/>
      <c r="F55" s="32"/>
      <c r="G55" s="34"/>
      <c r="H55" s="34"/>
      <c r="I55" s="34"/>
      <c r="J55" s="35"/>
      <c r="K55" s="34"/>
      <c r="L55" s="34"/>
      <c r="M55" s="34"/>
      <c r="N55" s="35"/>
      <c r="O55" s="34"/>
      <c r="Q55" s="339"/>
      <c r="R55" s="339"/>
      <c r="S55" s="339"/>
      <c r="T55" s="339"/>
      <c r="U55" s="339"/>
      <c r="V55" s="32"/>
      <c r="W55" s="34"/>
      <c r="X55" s="34"/>
      <c r="Y55" s="34"/>
      <c r="Z55" s="32"/>
      <c r="AA55" s="35"/>
      <c r="AB55" s="34"/>
      <c r="AC55" s="34"/>
      <c r="AD55" s="130"/>
      <c r="AE55" s="35"/>
      <c r="AF55" s="35"/>
    </row>
    <row r="56" spans="3:32" ht="14.25" customHeight="1" thickBot="1">
      <c r="C56" s="36"/>
      <c r="D56" s="36"/>
      <c r="E56" s="37"/>
      <c r="F56" s="37"/>
      <c r="G56" s="38"/>
      <c r="H56" s="38"/>
      <c r="I56" s="127">
        <f>SUM(I52:I55)</f>
        <v>18061</v>
      </c>
      <c r="J56" s="147"/>
      <c r="K56" s="127">
        <f>SUM(K52:K55)</f>
        <v>7807</v>
      </c>
      <c r="L56" s="58"/>
      <c r="M56" s="127">
        <f>SUM(M52:M55)</f>
        <v>36137</v>
      </c>
      <c r="N56" s="147"/>
      <c r="O56" s="127">
        <f>SUM(O52:O55)</f>
        <v>13848</v>
      </c>
      <c r="Q56" s="37"/>
      <c r="R56" s="39">
        <f>M56+PL!J33</f>
        <v>0</v>
      </c>
      <c r="S56" s="37"/>
      <c r="T56" s="37"/>
      <c r="U56" s="37"/>
      <c r="V56" s="37"/>
      <c r="W56" s="38"/>
      <c r="X56" s="38"/>
      <c r="Y56" s="38"/>
      <c r="Z56" s="37"/>
      <c r="AA56" s="39"/>
      <c r="AB56" s="38"/>
      <c r="AC56" s="38"/>
      <c r="AD56" s="40"/>
      <c r="AE56" s="37"/>
      <c r="AF56" s="39"/>
    </row>
    <row r="57" spans="3:32" ht="14.25" customHeight="1">
      <c r="C57" s="36"/>
      <c r="D57" s="36"/>
      <c r="E57" s="37"/>
      <c r="F57" s="37"/>
      <c r="G57" s="38"/>
      <c r="H57" s="38"/>
      <c r="I57" s="261">
        <f>PL!F33+I56</f>
        <v>0</v>
      </c>
      <c r="J57" s="262"/>
      <c r="K57" s="261">
        <f>K56+PL!H33</f>
        <v>0</v>
      </c>
      <c r="L57" s="263"/>
      <c r="M57" s="261">
        <f>PL!J33+M56</f>
        <v>0</v>
      </c>
      <c r="N57" s="262"/>
      <c r="O57" s="261">
        <f>PL!L33+O56</f>
        <v>0</v>
      </c>
      <c r="Q57" s="37"/>
      <c r="R57" s="37"/>
      <c r="S57" s="37"/>
      <c r="T57" s="37"/>
      <c r="U57" s="37"/>
      <c r="V57" s="37"/>
      <c r="W57" s="38"/>
      <c r="X57" s="38"/>
      <c r="Y57" s="38"/>
      <c r="Z57" s="37"/>
      <c r="AA57" s="39"/>
      <c r="AB57" s="38"/>
      <c r="AC57" s="38"/>
      <c r="AD57" s="40"/>
      <c r="AE57" s="37"/>
      <c r="AF57" s="39"/>
    </row>
    <row r="58" spans="3:32" ht="60" customHeight="1">
      <c r="C58" s="268" t="s">
        <v>414</v>
      </c>
      <c r="D58" s="268"/>
      <c r="E58" s="268"/>
      <c r="F58" s="268"/>
      <c r="G58" s="268"/>
      <c r="H58" s="268"/>
      <c r="I58" s="268"/>
      <c r="J58" s="268"/>
      <c r="K58" s="268"/>
      <c r="L58" s="268"/>
      <c r="M58" s="268"/>
      <c r="N58" s="268"/>
      <c r="O58" s="268"/>
      <c r="Q58" s="37"/>
      <c r="R58" s="37"/>
      <c r="S58" s="37"/>
      <c r="T58" s="37"/>
      <c r="U58" s="37"/>
      <c r="V58" s="37"/>
      <c r="W58" s="38"/>
      <c r="X58" s="38"/>
      <c r="Y58" s="38"/>
      <c r="Z58" s="37"/>
      <c r="AA58" s="39"/>
      <c r="AB58" s="38"/>
      <c r="AC58" s="38"/>
      <c r="AD58" s="40"/>
      <c r="AE58" s="37"/>
      <c r="AF58" s="39"/>
    </row>
    <row r="59" spans="3:32" ht="14.25" customHeight="1">
      <c r="C59" s="36"/>
      <c r="D59" s="36"/>
      <c r="E59" s="37"/>
      <c r="F59" s="37"/>
      <c r="G59" s="38"/>
      <c r="H59" s="38"/>
      <c r="I59" s="38"/>
      <c r="J59" s="37"/>
      <c r="K59" s="39"/>
      <c r="L59" s="38"/>
      <c r="M59" s="38"/>
      <c r="N59" s="36"/>
      <c r="O59" s="39"/>
      <c r="Q59" s="37"/>
      <c r="R59" s="37"/>
      <c r="S59" s="37"/>
      <c r="T59" s="37"/>
      <c r="U59" s="37"/>
      <c r="V59" s="37"/>
      <c r="W59" s="38"/>
      <c r="X59" s="38"/>
      <c r="Y59" s="38"/>
      <c r="Z59" s="37"/>
      <c r="AA59" s="39"/>
      <c r="AB59" s="38"/>
      <c r="AC59" s="38"/>
      <c r="AD59" s="40"/>
      <c r="AE59" s="37"/>
      <c r="AF59" s="39"/>
    </row>
    <row r="60" spans="1:32" ht="14.25" customHeight="1">
      <c r="A60" s="60">
        <v>21</v>
      </c>
      <c r="B60" s="3"/>
      <c r="C60" s="3" t="s">
        <v>430</v>
      </c>
      <c r="D60" s="3"/>
      <c r="E60" s="37"/>
      <c r="F60" s="37"/>
      <c r="G60" s="38"/>
      <c r="H60" s="38"/>
      <c r="I60" s="38"/>
      <c r="J60" s="37"/>
      <c r="K60" s="39"/>
      <c r="L60" s="38"/>
      <c r="M60" s="38"/>
      <c r="N60" s="36"/>
      <c r="O60" s="39"/>
      <c r="Q60" s="37"/>
      <c r="R60" s="37"/>
      <c r="S60" s="37"/>
      <c r="T60" s="37"/>
      <c r="U60" s="37"/>
      <c r="V60" s="37"/>
      <c r="W60" s="38"/>
      <c r="X60" s="38"/>
      <c r="Y60" s="38"/>
      <c r="Z60" s="37"/>
      <c r="AA60" s="39"/>
      <c r="AB60" s="38"/>
      <c r="AC60" s="38"/>
      <c r="AD60" s="40"/>
      <c r="AE60" s="37"/>
      <c r="AF60" s="39"/>
    </row>
    <row r="61" spans="1:32" ht="14.25" customHeight="1">
      <c r="A61" s="60"/>
      <c r="B61" s="3"/>
      <c r="C61" s="3"/>
      <c r="D61" s="3"/>
      <c r="E61" s="37"/>
      <c r="F61" s="37"/>
      <c r="G61" s="38"/>
      <c r="H61" s="38"/>
      <c r="I61" s="38"/>
      <c r="J61" s="37"/>
      <c r="K61" s="39"/>
      <c r="L61" s="38"/>
      <c r="M61" s="17"/>
      <c r="O61" s="6" t="s">
        <v>102</v>
      </c>
      <c r="Q61" s="37"/>
      <c r="R61" s="37"/>
      <c r="S61" s="37"/>
      <c r="T61" s="37"/>
      <c r="U61" s="37"/>
      <c r="V61" s="37"/>
      <c r="W61" s="38"/>
      <c r="X61" s="38"/>
      <c r="Y61" s="38"/>
      <c r="Z61" s="37"/>
      <c r="AA61" s="39"/>
      <c r="AB61" s="38"/>
      <c r="AC61" s="38"/>
      <c r="AD61" s="40"/>
      <c r="AE61" s="37"/>
      <c r="AF61" s="39"/>
    </row>
    <row r="62" spans="1:32" ht="14.25" customHeight="1">
      <c r="A62" s="60"/>
      <c r="B62" s="3"/>
      <c r="C62" s="3"/>
      <c r="D62" s="3"/>
      <c r="E62" s="37"/>
      <c r="F62" s="37"/>
      <c r="G62" s="38"/>
      <c r="H62" s="38"/>
      <c r="I62" s="38"/>
      <c r="J62" s="37"/>
      <c r="K62" s="39"/>
      <c r="L62" s="38"/>
      <c r="M62" s="17"/>
      <c r="O62" s="6" t="s">
        <v>329</v>
      </c>
      <c r="Q62" s="37"/>
      <c r="R62" s="37"/>
      <c r="S62" s="37"/>
      <c r="T62" s="37"/>
      <c r="U62" s="37"/>
      <c r="V62" s="37"/>
      <c r="W62" s="38"/>
      <c r="X62" s="38"/>
      <c r="Y62" s="38"/>
      <c r="Z62" s="37"/>
      <c r="AA62" s="39"/>
      <c r="AB62" s="38"/>
      <c r="AC62" s="38"/>
      <c r="AD62" s="40"/>
      <c r="AE62" s="37"/>
      <c r="AF62" s="39"/>
    </row>
    <row r="63" spans="3:32" ht="14.25" customHeight="1">
      <c r="C63" s="36"/>
      <c r="D63" s="36"/>
      <c r="E63" s="37"/>
      <c r="F63" s="37"/>
      <c r="G63" s="38"/>
      <c r="H63" s="38"/>
      <c r="I63" s="38"/>
      <c r="J63" s="37"/>
      <c r="K63" s="39"/>
      <c r="L63" s="38"/>
      <c r="M63" s="17"/>
      <c r="O63" s="6" t="s">
        <v>2</v>
      </c>
      <c r="Q63" s="37"/>
      <c r="R63" s="37"/>
      <c r="S63" s="37"/>
      <c r="T63" s="37"/>
      <c r="U63" s="37"/>
      <c r="V63" s="37"/>
      <c r="W63" s="38"/>
      <c r="X63" s="38"/>
      <c r="Y63" s="38"/>
      <c r="Z63" s="37"/>
      <c r="AA63" s="39"/>
      <c r="AB63" s="38"/>
      <c r="AC63" s="38"/>
      <c r="AD63" s="40"/>
      <c r="AE63" s="37"/>
      <c r="AF63" s="39"/>
    </row>
    <row r="64" spans="3:32" ht="14.25" customHeight="1">
      <c r="C64" s="36"/>
      <c r="D64" s="36"/>
      <c r="E64" s="37"/>
      <c r="F64" s="37"/>
      <c r="G64" s="38"/>
      <c r="H64" s="38"/>
      <c r="I64" s="38"/>
      <c r="J64" s="37"/>
      <c r="K64" s="39"/>
      <c r="L64" s="38"/>
      <c r="M64" s="17"/>
      <c r="O64" s="6"/>
      <c r="Q64" s="37"/>
      <c r="R64" s="37"/>
      <c r="S64" s="37"/>
      <c r="T64" s="37"/>
      <c r="U64" s="37"/>
      <c r="V64" s="37"/>
      <c r="W64" s="38"/>
      <c r="X64" s="38"/>
      <c r="Y64" s="38"/>
      <c r="Z64" s="37"/>
      <c r="AA64" s="39"/>
      <c r="AB64" s="38"/>
      <c r="AC64" s="38"/>
      <c r="AD64" s="40"/>
      <c r="AE64" s="37"/>
      <c r="AF64" s="39"/>
    </row>
    <row r="65" spans="3:32" ht="14.25" customHeight="1">
      <c r="C65" s="36" t="s">
        <v>346</v>
      </c>
      <c r="D65" s="36"/>
      <c r="E65" s="37"/>
      <c r="F65" s="37"/>
      <c r="G65" s="38"/>
      <c r="H65" s="38"/>
      <c r="I65" s="38"/>
      <c r="J65" s="37"/>
      <c r="K65" s="39"/>
      <c r="L65" s="38"/>
      <c r="M65" s="17"/>
      <c r="O65" s="265">
        <v>412907</v>
      </c>
      <c r="Q65" s="37"/>
      <c r="R65" s="37"/>
      <c r="S65" s="37"/>
      <c r="T65" s="37"/>
      <c r="U65" s="37"/>
      <c r="V65" s="37"/>
      <c r="W65" s="38"/>
      <c r="X65" s="38"/>
      <c r="Y65" s="38"/>
      <c r="Z65" s="37"/>
      <c r="AA65" s="39"/>
      <c r="AB65" s="38"/>
      <c r="AC65" s="38"/>
      <c r="AD65" s="40"/>
      <c r="AE65" s="37"/>
      <c r="AF65" s="39"/>
    </row>
    <row r="66" spans="3:32" ht="14.25" customHeight="1">
      <c r="C66" s="36" t="s">
        <v>347</v>
      </c>
      <c r="D66" s="36"/>
      <c r="E66" s="37"/>
      <c r="F66" s="37"/>
      <c r="G66" s="38"/>
      <c r="H66" s="38"/>
      <c r="I66" s="38"/>
      <c r="J66" s="37"/>
      <c r="K66" s="39"/>
      <c r="L66" s="38"/>
      <c r="M66" s="17"/>
      <c r="O66" s="265">
        <v>-108537</v>
      </c>
      <c r="Q66" s="37"/>
      <c r="R66" s="37"/>
      <c r="S66" s="37"/>
      <c r="T66" s="37"/>
      <c r="U66" s="37"/>
      <c r="V66" s="37"/>
      <c r="W66" s="38"/>
      <c r="X66" s="38"/>
      <c r="Y66" s="38"/>
      <c r="Z66" s="37"/>
      <c r="AA66" s="39"/>
      <c r="AB66" s="38"/>
      <c r="AC66" s="38"/>
      <c r="AD66" s="40"/>
      <c r="AE66" s="37"/>
      <c r="AF66" s="39"/>
    </row>
    <row r="67" spans="3:32" ht="14.25" customHeight="1">
      <c r="C67" s="36"/>
      <c r="D67" s="36"/>
      <c r="E67" s="37"/>
      <c r="F67" s="37"/>
      <c r="G67" s="38"/>
      <c r="H67" s="38"/>
      <c r="I67" s="38"/>
      <c r="J67" s="37"/>
      <c r="K67" s="39"/>
      <c r="L67" s="38"/>
      <c r="M67" s="38"/>
      <c r="N67" s="36"/>
      <c r="O67" s="81"/>
      <c r="Q67" s="37"/>
      <c r="R67" s="37"/>
      <c r="S67" s="37"/>
      <c r="T67" s="37"/>
      <c r="U67" s="37"/>
      <c r="V67" s="37"/>
      <c r="W67" s="38"/>
      <c r="X67" s="38"/>
      <c r="Y67" s="38"/>
      <c r="Z67" s="37"/>
      <c r="AA67" s="39"/>
      <c r="AB67" s="38"/>
      <c r="AC67" s="38"/>
      <c r="AD67" s="40"/>
      <c r="AE67" s="37"/>
      <c r="AF67" s="39"/>
    </row>
    <row r="68" spans="3:32" ht="14.25" customHeight="1">
      <c r="C68" s="36"/>
      <c r="D68" s="36"/>
      <c r="E68" s="37"/>
      <c r="F68" s="37"/>
      <c r="G68" s="38"/>
      <c r="H68" s="38"/>
      <c r="I68" s="38"/>
      <c r="J68" s="37"/>
      <c r="K68" s="39"/>
      <c r="L68" s="38"/>
      <c r="M68" s="38"/>
      <c r="N68" s="36"/>
      <c r="O68" s="58">
        <f>SUM(O65:O67)</f>
        <v>304370</v>
      </c>
      <c r="Q68" s="37"/>
      <c r="R68" s="37"/>
      <c r="S68" s="37"/>
      <c r="T68" s="37"/>
      <c r="U68" s="37"/>
      <c r="V68" s="37"/>
      <c r="W68" s="38"/>
      <c r="X68" s="38"/>
      <c r="Y68" s="38"/>
      <c r="Z68" s="37"/>
      <c r="AA68" s="39"/>
      <c r="AB68" s="38"/>
      <c r="AC68" s="38"/>
      <c r="AD68" s="40"/>
      <c r="AE68" s="37"/>
      <c r="AF68" s="39"/>
    </row>
    <row r="69" spans="3:32" ht="14.25" customHeight="1">
      <c r="C69" s="36" t="s">
        <v>348</v>
      </c>
      <c r="D69" s="36"/>
      <c r="E69" s="37"/>
      <c r="F69" s="37"/>
      <c r="G69" s="38"/>
      <c r="H69" s="38"/>
      <c r="I69" s="38"/>
      <c r="J69" s="37"/>
      <c r="K69" s="39"/>
      <c r="L69" s="38"/>
      <c r="M69" s="38"/>
      <c r="N69" s="36"/>
      <c r="O69" s="58">
        <v>-83881</v>
      </c>
      <c r="Q69" s="37"/>
      <c r="R69" s="37"/>
      <c r="S69" s="37"/>
      <c r="T69" s="37"/>
      <c r="U69" s="37"/>
      <c r="V69" s="37"/>
      <c r="W69" s="38"/>
      <c r="X69" s="38"/>
      <c r="Y69" s="38"/>
      <c r="Z69" s="37"/>
      <c r="AA69" s="39"/>
      <c r="AB69" s="38"/>
      <c r="AC69" s="38"/>
      <c r="AD69" s="40"/>
      <c r="AE69" s="37"/>
      <c r="AF69" s="39"/>
    </row>
    <row r="70" spans="3:32" ht="14.25" customHeight="1">
      <c r="C70" s="36"/>
      <c r="D70" s="36"/>
      <c r="E70" s="37"/>
      <c r="F70" s="37"/>
      <c r="G70" s="38"/>
      <c r="H70" s="38"/>
      <c r="I70" s="38"/>
      <c r="J70" s="37"/>
      <c r="K70" s="39"/>
      <c r="L70" s="38"/>
      <c r="M70" s="38"/>
      <c r="N70" s="36"/>
      <c r="O70" s="58"/>
      <c r="Q70" s="37"/>
      <c r="R70" s="37"/>
      <c r="S70" s="37"/>
      <c r="T70" s="37"/>
      <c r="U70" s="37"/>
      <c r="V70" s="37"/>
      <c r="W70" s="38"/>
      <c r="X70" s="38"/>
      <c r="Y70" s="38"/>
      <c r="Z70" s="37"/>
      <c r="AA70" s="39"/>
      <c r="AB70" s="38"/>
      <c r="AC70" s="38"/>
      <c r="AD70" s="40"/>
      <c r="AE70" s="37"/>
      <c r="AF70" s="39"/>
    </row>
    <row r="71" spans="3:32" ht="14.25" customHeight="1" thickBot="1">
      <c r="C71" s="223" t="s">
        <v>349</v>
      </c>
      <c r="D71" s="223"/>
      <c r="E71" s="225"/>
      <c r="F71" s="225"/>
      <c r="G71" s="38"/>
      <c r="H71" s="38"/>
      <c r="I71" s="38"/>
      <c r="J71" s="37"/>
      <c r="K71" s="39"/>
      <c r="L71" s="38"/>
      <c r="M71" s="38"/>
      <c r="N71" s="36"/>
      <c r="O71" s="127">
        <f>SUM(O68:O70)</f>
        <v>220489</v>
      </c>
      <c r="Q71" s="39">
        <f>O71-'BS'!C26</f>
        <v>0</v>
      </c>
      <c r="R71" s="37"/>
      <c r="S71" s="37"/>
      <c r="T71" s="37"/>
      <c r="U71" s="37"/>
      <c r="V71" s="37"/>
      <c r="W71" s="38"/>
      <c r="X71" s="38"/>
      <c r="Y71" s="38"/>
      <c r="Z71" s="37"/>
      <c r="AA71" s="39"/>
      <c r="AB71" s="38"/>
      <c r="AC71" s="38"/>
      <c r="AD71" s="40"/>
      <c r="AE71" s="37"/>
      <c r="AF71" s="39"/>
    </row>
    <row r="72" spans="3:32" ht="14.25" customHeight="1">
      <c r="C72" s="223"/>
      <c r="D72" s="223"/>
      <c r="E72" s="225"/>
      <c r="F72" s="225"/>
      <c r="G72" s="38"/>
      <c r="H72" s="38"/>
      <c r="I72" s="38"/>
      <c r="J72" s="37"/>
      <c r="K72" s="39"/>
      <c r="L72" s="38"/>
      <c r="M72" s="38"/>
      <c r="N72" s="36"/>
      <c r="O72" s="58"/>
      <c r="Q72" s="39"/>
      <c r="R72" s="37"/>
      <c r="S72" s="37"/>
      <c r="T72" s="37"/>
      <c r="U72" s="37"/>
      <c r="V72" s="37"/>
      <c r="W72" s="38"/>
      <c r="X72" s="38"/>
      <c r="Y72" s="38"/>
      <c r="Z72" s="37"/>
      <c r="AA72" s="39"/>
      <c r="AB72" s="38"/>
      <c r="AC72" s="38"/>
      <c r="AD72" s="40"/>
      <c r="AE72" s="37"/>
      <c r="AF72" s="39"/>
    </row>
    <row r="73" spans="3:32" ht="24" customHeight="1">
      <c r="C73" s="283" t="s">
        <v>435</v>
      </c>
      <c r="D73" s="338"/>
      <c r="E73" s="338"/>
      <c r="F73" s="338"/>
      <c r="G73" s="338"/>
      <c r="H73" s="338"/>
      <c r="I73" s="338"/>
      <c r="J73" s="338"/>
      <c r="K73" s="338"/>
      <c r="L73" s="338"/>
      <c r="M73" s="338"/>
      <c r="N73" s="338"/>
      <c r="O73" s="338"/>
      <c r="Q73" s="39"/>
      <c r="R73" s="37"/>
      <c r="S73" s="37"/>
      <c r="T73" s="37"/>
      <c r="U73" s="37"/>
      <c r="V73" s="37"/>
      <c r="W73" s="38"/>
      <c r="X73" s="38"/>
      <c r="Y73" s="38"/>
      <c r="Z73" s="37"/>
      <c r="AA73" s="39"/>
      <c r="AB73" s="38"/>
      <c r="AC73" s="38"/>
      <c r="AD73" s="40"/>
      <c r="AE73" s="37"/>
      <c r="AF73" s="39"/>
    </row>
    <row r="74" spans="3:32" ht="14.25" customHeight="1">
      <c r="C74" s="36"/>
      <c r="D74" s="36"/>
      <c r="E74" s="37"/>
      <c r="F74" s="37"/>
      <c r="G74" s="38"/>
      <c r="H74" s="38"/>
      <c r="I74" s="38"/>
      <c r="J74" s="37"/>
      <c r="K74" s="39"/>
      <c r="L74" s="38"/>
      <c r="M74" s="38"/>
      <c r="N74" s="36"/>
      <c r="O74" s="39"/>
      <c r="Q74" s="37"/>
      <c r="R74" s="37"/>
      <c r="S74" s="37"/>
      <c r="T74" s="37"/>
      <c r="U74" s="37"/>
      <c r="V74" s="37"/>
      <c r="W74" s="38"/>
      <c r="X74" s="38"/>
      <c r="Y74" s="38"/>
      <c r="Z74" s="37"/>
      <c r="AA74" s="39"/>
      <c r="AB74" s="38"/>
      <c r="AC74" s="38"/>
      <c r="AD74" s="40"/>
      <c r="AE74" s="37"/>
      <c r="AF74" s="39"/>
    </row>
    <row r="75" spans="1:35" ht="14.25" customHeight="1">
      <c r="A75" s="3">
        <v>22</v>
      </c>
      <c r="B75" s="3"/>
      <c r="C75" s="15" t="s">
        <v>85</v>
      </c>
      <c r="Q75" s="15"/>
      <c r="R75" s="12"/>
      <c r="T75" s="14"/>
      <c r="V75" s="332"/>
      <c r="W75" s="337"/>
      <c r="X75" s="337"/>
      <c r="Y75" s="337"/>
      <c r="Z75" s="337"/>
      <c r="AA75" s="337"/>
      <c r="AB75" s="337"/>
      <c r="AC75" s="337"/>
      <c r="AD75" s="337"/>
      <c r="AE75" s="337"/>
      <c r="AF75" s="337"/>
      <c r="AG75" s="337"/>
      <c r="AH75" s="337"/>
      <c r="AI75" s="337"/>
    </row>
    <row r="76" spans="1:35" ht="14.25" customHeight="1">
      <c r="A76" s="60"/>
      <c r="B76" s="3"/>
      <c r="C76" s="15"/>
      <c r="Q76" s="15"/>
      <c r="R76" s="12"/>
      <c r="T76" s="14"/>
      <c r="V76" s="14"/>
      <c r="W76" s="82"/>
      <c r="X76" s="82"/>
      <c r="Y76" s="82"/>
      <c r="Z76" s="82"/>
      <c r="AA76" s="82"/>
      <c r="AB76" s="82"/>
      <c r="AC76" s="82"/>
      <c r="AD76" s="82"/>
      <c r="AE76" s="82"/>
      <c r="AF76" s="82"/>
      <c r="AG76" s="82"/>
      <c r="AH76" s="82"/>
      <c r="AI76" s="82"/>
    </row>
    <row r="77" spans="3:33" ht="26.25" customHeight="1">
      <c r="C77" s="307" t="s">
        <v>248</v>
      </c>
      <c r="D77" s="307"/>
      <c r="E77" s="307"/>
      <c r="F77" s="307"/>
      <c r="G77" s="307"/>
      <c r="H77" s="307"/>
      <c r="I77" s="307"/>
      <c r="J77" s="307"/>
      <c r="K77" s="307"/>
      <c r="L77" s="307"/>
      <c r="M77" s="307"/>
      <c r="N77" s="307"/>
      <c r="O77" s="307"/>
      <c r="R77" s="307"/>
      <c r="S77" s="307"/>
      <c r="T77" s="307"/>
      <c r="U77" s="307"/>
      <c r="V77" s="307"/>
      <c r="W77" s="307"/>
      <c r="X77" s="307"/>
      <c r="Y77" s="307"/>
      <c r="Z77" s="307"/>
      <c r="AA77" s="307"/>
      <c r="AB77" s="307"/>
      <c r="AC77" s="307"/>
      <c r="AD77" s="307"/>
      <c r="AE77" s="307"/>
      <c r="AF77" s="307"/>
      <c r="AG77" s="307"/>
    </row>
    <row r="78" spans="3:33" ht="14.25" customHeight="1">
      <c r="C78" s="72"/>
      <c r="D78" s="72"/>
      <c r="E78" s="72"/>
      <c r="F78" s="72"/>
      <c r="G78" s="72"/>
      <c r="H78" s="72"/>
      <c r="I78" s="72"/>
      <c r="J78" s="72"/>
      <c r="K78" s="72"/>
      <c r="L78" s="72"/>
      <c r="M78" s="72"/>
      <c r="N78" s="72"/>
      <c r="O78" s="72"/>
      <c r="R78" s="72"/>
      <c r="S78" s="72"/>
      <c r="T78" s="72"/>
      <c r="U78" s="72"/>
      <c r="V78" s="72"/>
      <c r="W78" s="72"/>
      <c r="X78" s="72"/>
      <c r="Y78" s="72"/>
      <c r="Z78" s="72"/>
      <c r="AA78" s="72"/>
      <c r="AB78" s="72"/>
      <c r="AC78" s="72"/>
      <c r="AD78" s="72"/>
      <c r="AE78" s="72"/>
      <c r="AF78" s="72"/>
      <c r="AG78" s="72"/>
    </row>
    <row r="79" spans="1:35" ht="14.25" customHeight="1">
      <c r="A79" s="3">
        <v>23</v>
      </c>
      <c r="C79" s="286" t="s">
        <v>83</v>
      </c>
      <c r="D79" s="286"/>
      <c r="E79" s="286"/>
      <c r="F79" s="286"/>
      <c r="G79" s="286"/>
      <c r="H79" s="286"/>
      <c r="I79" s="286"/>
      <c r="J79" s="286"/>
      <c r="K79" s="286"/>
      <c r="L79" s="286"/>
      <c r="M79" s="286"/>
      <c r="N79" s="286"/>
      <c r="O79" s="286"/>
      <c r="R79" s="12"/>
      <c r="T79" s="14"/>
      <c r="V79" s="332"/>
      <c r="W79" s="337"/>
      <c r="X79" s="337"/>
      <c r="Y79" s="337"/>
      <c r="Z79" s="337"/>
      <c r="AA79" s="337"/>
      <c r="AB79" s="337"/>
      <c r="AC79" s="337"/>
      <c r="AD79" s="337"/>
      <c r="AE79" s="337"/>
      <c r="AF79" s="337"/>
      <c r="AG79" s="337"/>
      <c r="AH79" s="337"/>
      <c r="AI79" s="337"/>
    </row>
    <row r="80" spans="1:35" ht="14.25" customHeight="1">
      <c r="A80" s="3"/>
      <c r="B80" s="3"/>
      <c r="D80" s="270"/>
      <c r="E80" s="270"/>
      <c r="F80" s="270"/>
      <c r="G80" s="270"/>
      <c r="H80" s="270"/>
      <c r="I80" s="270"/>
      <c r="J80" s="270"/>
      <c r="K80" s="270"/>
      <c r="L80" s="270"/>
      <c r="M80" s="270"/>
      <c r="N80" s="270"/>
      <c r="O80" s="270"/>
      <c r="R80" s="12"/>
      <c r="T80" s="14"/>
      <c r="V80" s="14"/>
      <c r="W80" s="12"/>
      <c r="X80" s="12"/>
      <c r="Y80" s="12"/>
      <c r="Z80" s="12"/>
      <c r="AA80" s="12"/>
      <c r="AB80" s="12"/>
      <c r="AC80" s="12"/>
      <c r="AD80" s="12"/>
      <c r="AE80" s="12"/>
      <c r="AF80" s="12"/>
      <c r="AG80" s="12"/>
      <c r="AH80" s="12"/>
      <c r="AI80" s="12"/>
    </row>
    <row r="81" spans="1:35" ht="14.25" customHeight="1">
      <c r="A81" s="3"/>
      <c r="B81" s="3"/>
      <c r="C81" s="337" t="s">
        <v>84</v>
      </c>
      <c r="D81" s="337"/>
      <c r="E81" s="337"/>
      <c r="F81" s="337"/>
      <c r="G81" s="337"/>
      <c r="H81" s="337"/>
      <c r="I81" s="337"/>
      <c r="J81" s="337"/>
      <c r="K81" s="337"/>
      <c r="L81" s="337"/>
      <c r="M81" s="337"/>
      <c r="N81" s="337"/>
      <c r="O81" s="337"/>
      <c r="R81" s="12"/>
      <c r="T81" s="14"/>
      <c r="V81" s="14"/>
      <c r="W81" s="12"/>
      <c r="X81" s="12"/>
      <c r="Y81" s="12"/>
      <c r="Z81" s="12"/>
      <c r="AA81" s="12"/>
      <c r="AB81" s="12"/>
      <c r="AC81" s="12"/>
      <c r="AD81" s="12"/>
      <c r="AE81" s="12"/>
      <c r="AF81" s="12"/>
      <c r="AG81" s="12"/>
      <c r="AH81" s="12"/>
      <c r="AI81" s="12"/>
    </row>
    <row r="82" spans="7:35" ht="14.25" customHeight="1">
      <c r="G82" s="41"/>
      <c r="I82" s="30"/>
      <c r="K82" s="24"/>
      <c r="L82" s="3"/>
      <c r="M82" s="24"/>
      <c r="N82" s="3"/>
      <c r="O82" s="24"/>
      <c r="R82" s="12"/>
      <c r="T82" s="14"/>
      <c r="V82" s="14"/>
      <c r="W82" s="82"/>
      <c r="X82" s="82"/>
      <c r="Y82" s="82"/>
      <c r="Z82" s="82"/>
      <c r="AA82" s="82"/>
      <c r="AB82" s="82"/>
      <c r="AC82" s="82"/>
      <c r="AD82" s="82"/>
      <c r="AE82" s="82"/>
      <c r="AF82" s="82"/>
      <c r="AG82" s="82"/>
      <c r="AH82" s="82"/>
      <c r="AI82" s="82"/>
    </row>
    <row r="83" spans="1:35" s="3" customFormat="1" ht="14.25" customHeight="1">
      <c r="A83" s="3">
        <v>24</v>
      </c>
      <c r="C83" s="3" t="s">
        <v>37</v>
      </c>
      <c r="E83" s="43"/>
      <c r="F83" s="43"/>
      <c r="G83" s="43"/>
      <c r="H83" s="43"/>
      <c r="I83" s="43"/>
      <c r="J83" s="43"/>
      <c r="K83" s="43"/>
      <c r="L83" s="43"/>
      <c r="M83" s="43"/>
      <c r="R83" s="332"/>
      <c r="S83" s="332"/>
      <c r="T83" s="332"/>
      <c r="U83" s="332"/>
      <c r="V83" s="332"/>
      <c r="W83" s="332"/>
      <c r="X83" s="332"/>
      <c r="Y83" s="332"/>
      <c r="Z83" s="332"/>
      <c r="AA83" s="332"/>
      <c r="AB83" s="332"/>
      <c r="AC83" s="332"/>
      <c r="AD83" s="332"/>
      <c r="AE83" s="332"/>
      <c r="AF83" s="332"/>
      <c r="AG83" s="332"/>
      <c r="AH83" s="332"/>
      <c r="AI83" s="332"/>
    </row>
    <row r="84" spans="5:35" s="3" customFormat="1" ht="10.5" customHeight="1">
      <c r="E84" s="43"/>
      <c r="F84" s="43"/>
      <c r="G84" s="43"/>
      <c r="H84" s="43"/>
      <c r="I84" s="43"/>
      <c r="J84" s="43"/>
      <c r="K84" s="43"/>
      <c r="L84" s="43"/>
      <c r="M84" s="43"/>
      <c r="R84" s="14"/>
      <c r="S84" s="14"/>
      <c r="T84" s="14"/>
      <c r="U84" s="14"/>
      <c r="V84" s="14"/>
      <c r="W84" s="14"/>
      <c r="X84" s="14"/>
      <c r="Y84" s="14"/>
      <c r="Z84" s="14"/>
      <c r="AA84" s="14"/>
      <c r="AB84" s="14"/>
      <c r="AC84" s="14"/>
      <c r="AD84" s="14"/>
      <c r="AE84" s="14"/>
      <c r="AF84" s="14"/>
      <c r="AG84" s="14"/>
      <c r="AH84" s="14"/>
      <c r="AI84" s="14"/>
    </row>
    <row r="85" spans="3:35" s="3" customFormat="1" ht="31.5" customHeight="1">
      <c r="C85" s="329" t="s">
        <v>303</v>
      </c>
      <c r="D85" s="329"/>
      <c r="E85" s="329"/>
      <c r="F85" s="329"/>
      <c r="G85" s="329"/>
      <c r="H85" s="329"/>
      <c r="I85" s="329"/>
      <c r="J85" s="329"/>
      <c r="K85" s="329"/>
      <c r="L85" s="329"/>
      <c r="M85" s="329"/>
      <c r="N85" s="329"/>
      <c r="O85" s="329"/>
      <c r="Q85" s="11"/>
      <c r="AB85" s="4"/>
      <c r="AC85" s="4"/>
      <c r="AD85" s="4"/>
      <c r="AE85" s="4"/>
      <c r="AF85" s="4"/>
      <c r="AG85" s="14"/>
      <c r="AH85" s="14"/>
      <c r="AI85" s="14"/>
    </row>
    <row r="86" spans="3:35" s="3" customFormat="1" ht="14.25" customHeight="1">
      <c r="C86" s="10"/>
      <c r="D86" s="32"/>
      <c r="E86" s="32"/>
      <c r="F86" s="32"/>
      <c r="G86" s="32"/>
      <c r="H86" s="32"/>
      <c r="I86" s="32"/>
      <c r="J86" s="32"/>
      <c r="K86" s="32"/>
      <c r="L86" s="32"/>
      <c r="M86" s="32"/>
      <c r="N86" s="32"/>
      <c r="O86" s="32"/>
      <c r="Q86" s="11"/>
      <c r="AB86" s="4"/>
      <c r="AC86" s="4"/>
      <c r="AD86" s="4"/>
      <c r="AE86" s="4"/>
      <c r="AF86" s="4"/>
      <c r="AG86" s="14"/>
      <c r="AH86" s="14"/>
      <c r="AI86" s="14"/>
    </row>
    <row r="87" spans="1:35" ht="14.25" customHeight="1">
      <c r="A87" s="3">
        <v>25</v>
      </c>
      <c r="B87" s="3"/>
      <c r="C87" s="3" t="s">
        <v>21</v>
      </c>
      <c r="D87" s="3"/>
      <c r="R87" s="12"/>
      <c r="T87" s="14"/>
      <c r="V87" s="332"/>
      <c r="W87" s="337"/>
      <c r="X87" s="337"/>
      <c r="Y87" s="337"/>
      <c r="Z87" s="337"/>
      <c r="AA87" s="337"/>
      <c r="AB87" s="337"/>
      <c r="AC87" s="337"/>
      <c r="AD87" s="337"/>
      <c r="AE87" s="337"/>
      <c r="AF87" s="337"/>
      <c r="AG87" s="337"/>
      <c r="AH87" s="337"/>
      <c r="AI87" s="337"/>
    </row>
    <row r="88" spans="1:35" ht="14.25" customHeight="1">
      <c r="A88" s="3"/>
      <c r="B88" s="3"/>
      <c r="C88" s="3"/>
      <c r="D88" s="3"/>
      <c r="R88" s="12"/>
      <c r="T88" s="14"/>
      <c r="V88" s="14"/>
      <c r="W88" s="82"/>
      <c r="X88" s="82"/>
      <c r="Y88" s="82"/>
      <c r="Z88" s="82"/>
      <c r="AA88" s="82"/>
      <c r="AB88" s="82"/>
      <c r="AC88" s="82"/>
      <c r="AD88" s="82"/>
      <c r="AE88" s="82"/>
      <c r="AF88" s="82"/>
      <c r="AG88" s="82"/>
      <c r="AH88" s="82"/>
      <c r="AI88" s="82"/>
    </row>
    <row r="89" spans="1:35" ht="30.75" customHeight="1">
      <c r="A89" s="3"/>
      <c r="B89" s="3"/>
      <c r="C89" s="268" t="s">
        <v>336</v>
      </c>
      <c r="D89" s="268"/>
      <c r="E89" s="268"/>
      <c r="F89" s="268"/>
      <c r="G89" s="268"/>
      <c r="H89" s="268"/>
      <c r="I89" s="268"/>
      <c r="J89" s="268"/>
      <c r="K89" s="268"/>
      <c r="L89" s="268"/>
      <c r="M89" s="268"/>
      <c r="N89" s="268"/>
      <c r="O89" s="268"/>
      <c r="R89" s="12"/>
      <c r="T89" s="14"/>
      <c r="V89" s="14"/>
      <c r="W89" s="82"/>
      <c r="X89" s="82"/>
      <c r="Y89" s="82"/>
      <c r="Z89" s="82"/>
      <c r="AA89" s="82"/>
      <c r="AB89" s="82"/>
      <c r="AC89" s="82"/>
      <c r="AD89" s="82"/>
      <c r="AE89" s="82"/>
      <c r="AF89" s="82"/>
      <c r="AG89" s="82"/>
      <c r="AH89" s="82"/>
      <c r="AI89" s="82"/>
    </row>
    <row r="90" spans="1:35" ht="14.25" customHeight="1">
      <c r="A90" s="3"/>
      <c r="B90" s="3"/>
      <c r="C90" s="3"/>
      <c r="D90" s="3"/>
      <c r="M90" s="6" t="s">
        <v>102</v>
      </c>
      <c r="O90" s="6" t="s">
        <v>102</v>
      </c>
      <c r="R90" s="12"/>
      <c r="T90" s="14"/>
      <c r="V90" s="14"/>
      <c r="W90" s="82"/>
      <c r="X90" s="82"/>
      <c r="Y90" s="82"/>
      <c r="Z90" s="82"/>
      <c r="AA90" s="82"/>
      <c r="AB90" s="82"/>
      <c r="AC90" s="82"/>
      <c r="AD90" s="82"/>
      <c r="AE90" s="82"/>
      <c r="AF90" s="82"/>
      <c r="AG90" s="82"/>
      <c r="AH90" s="82"/>
      <c r="AI90" s="82"/>
    </row>
    <row r="91" spans="1:35" ht="14.25" customHeight="1">
      <c r="A91" s="3"/>
      <c r="B91" s="3"/>
      <c r="C91" s="3"/>
      <c r="D91" s="3"/>
      <c r="M91" s="6" t="s">
        <v>329</v>
      </c>
      <c r="O91" s="6" t="s">
        <v>157</v>
      </c>
      <c r="R91" s="12"/>
      <c r="T91" s="14"/>
      <c r="V91" s="14"/>
      <c r="W91" s="82"/>
      <c r="X91" s="82"/>
      <c r="Y91" s="82"/>
      <c r="Z91" s="82"/>
      <c r="AA91" s="82"/>
      <c r="AB91" s="82"/>
      <c r="AC91" s="82"/>
      <c r="AD91" s="82"/>
      <c r="AE91" s="82"/>
      <c r="AF91" s="82"/>
      <c r="AG91" s="82"/>
      <c r="AH91" s="82"/>
      <c r="AI91" s="82"/>
    </row>
    <row r="92" spans="1:35" ht="14.25" customHeight="1">
      <c r="A92" s="3"/>
      <c r="B92" s="3"/>
      <c r="C92" s="3"/>
      <c r="D92" s="3"/>
      <c r="M92" s="6" t="s">
        <v>2</v>
      </c>
      <c r="O92" s="6" t="s">
        <v>2</v>
      </c>
      <c r="R92" s="12"/>
      <c r="T92" s="14"/>
      <c r="V92" s="14"/>
      <c r="W92" s="82"/>
      <c r="X92" s="82"/>
      <c r="Y92" s="82"/>
      <c r="Z92" s="82"/>
      <c r="AA92" s="82"/>
      <c r="AB92" s="82"/>
      <c r="AC92" s="82"/>
      <c r="AD92" s="82"/>
      <c r="AE92" s="82"/>
      <c r="AF92" s="82"/>
      <c r="AG92" s="82"/>
      <c r="AH92" s="82"/>
      <c r="AI92" s="82"/>
    </row>
    <row r="93" spans="1:35" ht="14.25" customHeight="1">
      <c r="A93" s="3"/>
      <c r="B93" s="3"/>
      <c r="C93" s="3" t="s">
        <v>110</v>
      </c>
      <c r="D93" s="3"/>
      <c r="M93" s="4"/>
      <c r="O93" s="17"/>
      <c r="R93" s="12"/>
      <c r="T93" s="14"/>
      <c r="V93" s="14"/>
      <c r="W93" s="82"/>
      <c r="X93" s="82"/>
      <c r="Y93" s="82"/>
      <c r="Z93" s="82"/>
      <c r="AA93" s="82"/>
      <c r="AB93" s="82"/>
      <c r="AC93" s="82"/>
      <c r="AD93" s="82"/>
      <c r="AE93" s="82"/>
      <c r="AF93" s="82"/>
      <c r="AG93" s="82"/>
      <c r="AH93" s="82"/>
      <c r="AI93" s="82"/>
    </row>
    <row r="94" spans="1:35" ht="14.25" customHeight="1">
      <c r="A94" s="3"/>
      <c r="B94" s="3"/>
      <c r="C94" s="3" t="s">
        <v>126</v>
      </c>
      <c r="D94" s="3"/>
      <c r="M94" s="4"/>
      <c r="O94" s="17"/>
      <c r="R94" s="12"/>
      <c r="T94" s="14"/>
      <c r="V94" s="14"/>
      <c r="W94" s="82"/>
      <c r="X94" s="82"/>
      <c r="Y94" s="82"/>
      <c r="Z94" s="82"/>
      <c r="AA94" s="82"/>
      <c r="AB94" s="82"/>
      <c r="AC94" s="82"/>
      <c r="AD94" s="82"/>
      <c r="AE94" s="82"/>
      <c r="AF94" s="82"/>
      <c r="AG94" s="82"/>
      <c r="AH94" s="82"/>
      <c r="AI94" s="82"/>
    </row>
    <row r="95" spans="1:35" ht="14.25" customHeight="1">
      <c r="A95" s="3"/>
      <c r="B95" s="3"/>
      <c r="C95" s="2" t="s">
        <v>107</v>
      </c>
      <c r="D95" s="3"/>
      <c r="M95" s="4"/>
      <c r="O95" s="17"/>
      <c r="R95" s="12"/>
      <c r="T95" s="14"/>
      <c r="V95" s="14"/>
      <c r="W95" s="82"/>
      <c r="X95" s="82"/>
      <c r="Y95" s="82"/>
      <c r="Z95" s="82"/>
      <c r="AA95" s="82"/>
      <c r="AB95" s="82"/>
      <c r="AC95" s="82"/>
      <c r="AD95" s="82"/>
      <c r="AE95" s="82"/>
      <c r="AF95" s="82"/>
      <c r="AG95" s="82"/>
      <c r="AH95" s="82"/>
      <c r="AI95" s="82"/>
    </row>
    <row r="96" spans="1:35" ht="14.25" customHeight="1">
      <c r="A96" s="3"/>
      <c r="B96" s="3"/>
      <c r="D96" s="2" t="s">
        <v>108</v>
      </c>
      <c r="M96" s="23">
        <f>'BS'!C33-M99</f>
        <v>16276</v>
      </c>
      <c r="N96" s="35"/>
      <c r="O96" s="23">
        <v>15254</v>
      </c>
      <c r="R96" s="12"/>
      <c r="T96" s="14"/>
      <c r="V96" s="14"/>
      <c r="W96" s="82"/>
      <c r="X96" s="82"/>
      <c r="Y96" s="82"/>
      <c r="Z96" s="82"/>
      <c r="AA96" s="82"/>
      <c r="AB96" s="82"/>
      <c r="AC96" s="82"/>
      <c r="AD96" s="82"/>
      <c r="AE96" s="82"/>
      <c r="AF96" s="82"/>
      <c r="AG96" s="82"/>
      <c r="AH96" s="82"/>
      <c r="AI96" s="82"/>
    </row>
    <row r="97" spans="1:35" ht="14.25" customHeight="1">
      <c r="A97" s="3"/>
      <c r="B97" s="3"/>
      <c r="M97" s="23"/>
      <c r="N97" s="35"/>
      <c r="O97" s="23"/>
      <c r="R97" s="12"/>
      <c r="T97" s="14"/>
      <c r="V97" s="14"/>
      <c r="W97" s="82"/>
      <c r="X97" s="82"/>
      <c r="Y97" s="82"/>
      <c r="Z97" s="82"/>
      <c r="AA97" s="82"/>
      <c r="AB97" s="82"/>
      <c r="AC97" s="82"/>
      <c r="AD97" s="82"/>
      <c r="AE97" s="82"/>
      <c r="AF97" s="82"/>
      <c r="AG97" s="82"/>
      <c r="AH97" s="82"/>
      <c r="AI97" s="82"/>
    </row>
    <row r="98" spans="1:35" ht="14.25" customHeight="1">
      <c r="A98" s="3"/>
      <c r="B98" s="3"/>
      <c r="C98" s="2" t="s">
        <v>147</v>
      </c>
      <c r="M98" s="23"/>
      <c r="N98" s="35"/>
      <c r="O98" s="23"/>
      <c r="R98" s="12"/>
      <c r="T98" s="14"/>
      <c r="V98" s="14"/>
      <c r="W98" s="82"/>
      <c r="X98" s="82"/>
      <c r="Y98" s="82"/>
      <c r="Z98" s="82"/>
      <c r="AA98" s="82"/>
      <c r="AB98" s="82"/>
      <c r="AC98" s="82"/>
      <c r="AD98" s="82"/>
      <c r="AE98" s="82"/>
      <c r="AF98" s="82"/>
      <c r="AG98" s="82"/>
      <c r="AH98" s="82"/>
      <c r="AI98" s="82"/>
    </row>
    <row r="99" spans="1:35" ht="14.25" customHeight="1">
      <c r="A99" s="3"/>
      <c r="B99" s="3"/>
      <c r="D99" s="2" t="s">
        <v>148</v>
      </c>
      <c r="M99" s="23">
        <v>150000</v>
      </c>
      <c r="N99" s="35"/>
      <c r="O99" s="23">
        <v>80000</v>
      </c>
      <c r="R99" s="12"/>
      <c r="T99" s="14"/>
      <c r="V99" s="14"/>
      <c r="W99" s="82"/>
      <c r="X99" s="82"/>
      <c r="Y99" s="82"/>
      <c r="Z99" s="82"/>
      <c r="AA99" s="82"/>
      <c r="AB99" s="82"/>
      <c r="AC99" s="82"/>
      <c r="AD99" s="82"/>
      <c r="AE99" s="82"/>
      <c r="AF99" s="82"/>
      <c r="AG99" s="82"/>
      <c r="AH99" s="82"/>
      <c r="AI99" s="82"/>
    </row>
    <row r="100" spans="1:35" ht="14.25" customHeight="1">
      <c r="A100" s="3"/>
      <c r="B100" s="3"/>
      <c r="M100" s="23"/>
      <c r="N100" s="35"/>
      <c r="O100" s="23"/>
      <c r="R100" s="12"/>
      <c r="T100" s="14"/>
      <c r="V100" s="14"/>
      <c r="W100" s="82"/>
      <c r="X100" s="82"/>
      <c r="Y100" s="82"/>
      <c r="Z100" s="82"/>
      <c r="AA100" s="82"/>
      <c r="AB100" s="82"/>
      <c r="AC100" s="82"/>
      <c r="AD100" s="82"/>
      <c r="AE100" s="82"/>
      <c r="AF100" s="82"/>
      <c r="AG100" s="82"/>
      <c r="AH100" s="82"/>
      <c r="AI100" s="82"/>
    </row>
    <row r="101" spans="1:35" ht="14.25" customHeight="1">
      <c r="A101" s="3"/>
      <c r="B101" s="3"/>
      <c r="C101" s="3" t="s">
        <v>31</v>
      </c>
      <c r="M101" s="23"/>
      <c r="N101" s="35"/>
      <c r="O101" s="23"/>
      <c r="R101" s="12"/>
      <c r="T101" s="14"/>
      <c r="V101" s="14"/>
      <c r="W101" s="82"/>
      <c r="X101" s="82"/>
      <c r="Y101" s="82"/>
      <c r="Z101" s="82"/>
      <c r="AA101" s="82"/>
      <c r="AB101" s="82"/>
      <c r="AC101" s="82"/>
      <c r="AD101" s="82"/>
      <c r="AE101" s="82"/>
      <c r="AF101" s="82"/>
      <c r="AG101" s="82"/>
      <c r="AH101" s="82"/>
      <c r="AI101" s="82"/>
    </row>
    <row r="102" spans="1:35" ht="14.25" customHeight="1">
      <c r="A102" s="3"/>
      <c r="B102" s="3"/>
      <c r="C102" s="2" t="s">
        <v>107</v>
      </c>
      <c r="D102" s="3"/>
      <c r="M102" s="23"/>
      <c r="N102" s="35"/>
      <c r="O102" s="23"/>
      <c r="R102" s="12"/>
      <c r="T102" s="14"/>
      <c r="V102" s="14"/>
      <c r="W102" s="82"/>
      <c r="X102" s="82"/>
      <c r="Y102" s="82"/>
      <c r="Z102" s="82"/>
      <c r="AA102" s="82"/>
      <c r="AB102" s="82"/>
      <c r="AC102" s="82"/>
      <c r="AD102" s="82"/>
      <c r="AE102" s="82"/>
      <c r="AF102" s="82"/>
      <c r="AG102" s="82"/>
      <c r="AH102" s="82"/>
      <c r="AI102" s="82"/>
    </row>
    <row r="103" spans="1:35" ht="14.25" customHeight="1">
      <c r="A103" s="3"/>
      <c r="B103" s="3"/>
      <c r="D103" s="2" t="s">
        <v>108</v>
      </c>
      <c r="M103" s="23">
        <f>'BS'!C39</f>
        <v>0</v>
      </c>
      <c r="N103" s="35"/>
      <c r="O103" s="23">
        <f>'BS'!E39</f>
        <v>1979</v>
      </c>
      <c r="R103" s="12"/>
      <c r="T103" s="14"/>
      <c r="V103" s="14"/>
      <c r="W103" s="82"/>
      <c r="X103" s="82"/>
      <c r="Y103" s="82"/>
      <c r="Z103" s="82"/>
      <c r="AA103" s="82"/>
      <c r="AB103" s="82"/>
      <c r="AC103" s="82"/>
      <c r="AD103" s="82"/>
      <c r="AE103" s="82"/>
      <c r="AF103" s="82"/>
      <c r="AG103" s="82"/>
      <c r="AH103" s="82"/>
      <c r="AI103" s="82"/>
    </row>
    <row r="104" spans="4:15" ht="14.25" customHeight="1">
      <c r="D104" s="44"/>
      <c r="K104" s="21"/>
      <c r="M104" s="34"/>
      <c r="N104" s="35"/>
      <c r="O104" s="34"/>
    </row>
    <row r="105" spans="4:15" ht="14.25" customHeight="1" thickBot="1">
      <c r="D105" s="44"/>
      <c r="K105" s="21"/>
      <c r="M105" s="127">
        <f>SUM(M95:M104)</f>
        <v>166276</v>
      </c>
      <c r="N105" s="147"/>
      <c r="O105" s="127">
        <f>SUM(O95:O104)</f>
        <v>97233</v>
      </c>
    </row>
    <row r="106" spans="4:17" ht="14.25" customHeight="1">
      <c r="D106" s="44"/>
      <c r="K106" s="21"/>
      <c r="M106" s="38"/>
      <c r="N106" s="36"/>
      <c r="O106" s="38"/>
      <c r="Q106" s="25">
        <f>'BS'!C33+'BS'!C39-M105</f>
        <v>0</v>
      </c>
    </row>
    <row r="107" spans="1:17" ht="14.25" customHeight="1">
      <c r="A107" s="3">
        <v>26</v>
      </c>
      <c r="B107" s="3"/>
      <c r="C107" s="3" t="s">
        <v>4</v>
      </c>
      <c r="D107" s="3"/>
      <c r="Q107" s="3"/>
    </row>
    <row r="108" ht="14.25" customHeight="1">
      <c r="M108" s="31"/>
    </row>
    <row r="109" spans="3:30" ht="30" customHeight="1">
      <c r="C109" s="268" t="s">
        <v>0</v>
      </c>
      <c r="D109" s="268"/>
      <c r="E109" s="268"/>
      <c r="F109" s="268"/>
      <c r="G109" s="268"/>
      <c r="H109" s="268"/>
      <c r="I109" s="268"/>
      <c r="J109" s="268"/>
      <c r="K109" s="268"/>
      <c r="L109" s="268"/>
      <c r="M109" s="268"/>
      <c r="N109" s="268"/>
      <c r="O109" s="268"/>
      <c r="Q109" s="268"/>
      <c r="R109" s="317"/>
      <c r="S109" s="317"/>
      <c r="T109" s="317"/>
      <c r="U109" s="317"/>
      <c r="V109" s="317"/>
      <c r="W109" s="317"/>
      <c r="X109" s="317"/>
      <c r="Y109" s="317"/>
      <c r="Z109" s="317"/>
      <c r="AA109" s="317"/>
      <c r="AB109" s="317"/>
      <c r="AC109" s="317"/>
      <c r="AD109" s="317"/>
    </row>
    <row r="110" spans="3:30" ht="14.25" customHeight="1">
      <c r="C110" s="4"/>
      <c r="D110" s="4"/>
      <c r="E110" s="4"/>
      <c r="F110" s="4"/>
      <c r="G110" s="4"/>
      <c r="H110" s="4"/>
      <c r="I110" s="4"/>
      <c r="J110" s="4"/>
      <c r="K110" s="4"/>
      <c r="L110" s="4"/>
      <c r="M110" s="4"/>
      <c r="N110" s="59"/>
      <c r="O110" s="59"/>
      <c r="Q110" s="4"/>
      <c r="R110" s="9"/>
      <c r="S110" s="9"/>
      <c r="T110" s="9"/>
      <c r="U110" s="9"/>
      <c r="V110" s="9"/>
      <c r="W110" s="9"/>
      <c r="X110" s="9"/>
      <c r="Y110" s="9"/>
      <c r="Z110" s="9"/>
      <c r="AA110" s="9"/>
      <c r="AB110" s="9"/>
      <c r="AC110" s="9"/>
      <c r="AD110" s="9"/>
    </row>
    <row r="111" spans="1:29" ht="14.25" customHeight="1">
      <c r="A111" s="3">
        <v>27</v>
      </c>
      <c r="B111" s="3"/>
      <c r="C111" s="3" t="s">
        <v>57</v>
      </c>
      <c r="D111" s="3"/>
      <c r="Q111" s="3"/>
      <c r="R111" s="3"/>
      <c r="S111" s="3"/>
      <c r="AC111" s="31"/>
    </row>
    <row r="113" spans="3:32" ht="38.25" customHeight="1">
      <c r="C113" s="268" t="s">
        <v>171</v>
      </c>
      <c r="D113" s="268"/>
      <c r="E113" s="268"/>
      <c r="F113" s="268"/>
      <c r="G113" s="268"/>
      <c r="H113" s="268"/>
      <c r="I113" s="268"/>
      <c r="J113" s="268"/>
      <c r="K113" s="268"/>
      <c r="L113" s="268"/>
      <c r="M113" s="268"/>
      <c r="N113" s="268"/>
      <c r="O113" s="268"/>
      <c r="Q113" s="285"/>
      <c r="R113" s="285"/>
      <c r="S113" s="285"/>
      <c r="T113" s="285"/>
      <c r="U113" s="285"/>
      <c r="V113" s="285"/>
      <c r="W113" s="285"/>
      <c r="X113" s="285"/>
      <c r="Y113" s="285"/>
      <c r="Z113" s="285"/>
      <c r="AA113" s="285"/>
      <c r="AB113" s="285"/>
      <c r="AC113" s="285"/>
      <c r="AD113" s="285"/>
      <c r="AE113" s="285"/>
      <c r="AF113" s="285"/>
    </row>
    <row r="114" spans="3:32" ht="14.25" customHeight="1">
      <c r="C114" s="74"/>
      <c r="D114" s="74"/>
      <c r="E114" s="74"/>
      <c r="F114" s="74"/>
      <c r="G114" s="74"/>
      <c r="H114" s="74"/>
      <c r="I114" s="74"/>
      <c r="J114" s="74"/>
      <c r="K114" s="74"/>
      <c r="L114" s="74"/>
      <c r="M114" s="74"/>
      <c r="N114" s="74"/>
      <c r="O114" s="74"/>
      <c r="Q114" s="74"/>
      <c r="R114" s="74"/>
      <c r="S114" s="74"/>
      <c r="T114" s="74"/>
      <c r="U114" s="74"/>
      <c r="V114" s="74"/>
      <c r="W114" s="74"/>
      <c r="X114" s="74"/>
      <c r="Y114" s="74"/>
      <c r="Z114" s="74"/>
      <c r="AA114" s="74"/>
      <c r="AB114" s="74"/>
      <c r="AC114" s="74"/>
      <c r="AD114" s="74"/>
      <c r="AE114" s="74"/>
      <c r="AF114" s="74"/>
    </row>
    <row r="115" spans="1:4" ht="14.25" customHeight="1">
      <c r="A115" s="3">
        <v>28</v>
      </c>
      <c r="B115" s="3"/>
      <c r="C115" s="3" t="s">
        <v>6</v>
      </c>
      <c r="D115" s="3"/>
    </row>
    <row r="116" spans="1:4" ht="14.25" customHeight="1">
      <c r="A116" s="3"/>
      <c r="B116" s="3"/>
      <c r="C116" s="3"/>
      <c r="D116" s="3"/>
    </row>
    <row r="117" spans="1:32" ht="51.75" customHeight="1">
      <c r="A117" s="3"/>
      <c r="C117" s="268" t="s">
        <v>439</v>
      </c>
      <c r="D117" s="268"/>
      <c r="E117" s="268"/>
      <c r="F117" s="268"/>
      <c r="G117" s="268"/>
      <c r="H117" s="268"/>
      <c r="I117" s="268"/>
      <c r="J117" s="268"/>
      <c r="K117" s="268"/>
      <c r="L117" s="268"/>
      <c r="M117" s="268"/>
      <c r="N117" s="268"/>
      <c r="O117" s="268"/>
      <c r="P117" s="82"/>
      <c r="AA117" s="6"/>
      <c r="AC117" s="27"/>
      <c r="AD117" s="27"/>
      <c r="AE117" s="27"/>
      <c r="AF117" s="59"/>
    </row>
    <row r="118" spans="1:32" ht="14.25" customHeight="1">
      <c r="A118" s="3"/>
      <c r="C118" s="4"/>
      <c r="D118" s="59"/>
      <c r="E118" s="59"/>
      <c r="F118" s="59"/>
      <c r="G118" s="59"/>
      <c r="H118" s="59"/>
      <c r="I118" s="59"/>
      <c r="J118" s="59"/>
      <c r="K118" s="59"/>
      <c r="L118" s="59"/>
      <c r="M118" s="59"/>
      <c r="N118" s="59"/>
      <c r="O118" s="59"/>
      <c r="P118" s="82"/>
      <c r="R118" s="12"/>
      <c r="S118" s="12"/>
      <c r="T118" s="12"/>
      <c r="U118" s="13"/>
      <c r="V118" s="13"/>
      <c r="Y118" s="6"/>
      <c r="Z118" s="6"/>
      <c r="AA118" s="6"/>
      <c r="AC118" s="27"/>
      <c r="AD118" s="27"/>
      <c r="AE118" s="27"/>
      <c r="AF118" s="59"/>
    </row>
    <row r="119" spans="1:3" ht="14.25" customHeight="1">
      <c r="A119" s="3">
        <v>29</v>
      </c>
      <c r="C119" s="3" t="s">
        <v>24</v>
      </c>
    </row>
    <row r="120" spans="3:15" ht="14.25" customHeight="1">
      <c r="C120" s="14"/>
      <c r="D120" s="3"/>
      <c r="E120" s="14"/>
      <c r="F120" s="14"/>
      <c r="G120" s="14"/>
      <c r="H120" s="14"/>
      <c r="I120" s="273" t="s">
        <v>325</v>
      </c>
      <c r="J120" s="273"/>
      <c r="K120" s="335"/>
      <c r="M120" s="273" t="s">
        <v>266</v>
      </c>
      <c r="N120" s="273"/>
      <c r="O120" s="273"/>
    </row>
    <row r="121" spans="3:15" ht="14.25" customHeight="1">
      <c r="C121" s="14"/>
      <c r="D121" s="3"/>
      <c r="E121" s="14"/>
      <c r="F121" s="14"/>
      <c r="G121" s="14"/>
      <c r="H121" s="14"/>
      <c r="I121" s="6" t="s">
        <v>31</v>
      </c>
      <c r="K121" s="6" t="s">
        <v>65</v>
      </c>
      <c r="L121" s="7"/>
      <c r="M121" s="6" t="s">
        <v>31</v>
      </c>
      <c r="O121" s="6" t="s">
        <v>65</v>
      </c>
    </row>
    <row r="122" spans="3:15" ht="14.25" customHeight="1">
      <c r="C122" s="14"/>
      <c r="D122" s="14"/>
      <c r="E122" s="14"/>
      <c r="F122" s="14"/>
      <c r="G122" s="14"/>
      <c r="H122" s="14"/>
      <c r="I122" s="6" t="s">
        <v>66</v>
      </c>
      <c r="K122" s="6" t="s">
        <v>66</v>
      </c>
      <c r="L122" s="7"/>
      <c r="M122" s="6" t="s">
        <v>66</v>
      </c>
      <c r="O122" s="6" t="s">
        <v>66</v>
      </c>
    </row>
    <row r="123" spans="3:15" ht="14.25" customHeight="1">
      <c r="C123" s="14"/>
      <c r="D123" s="14"/>
      <c r="E123" s="14"/>
      <c r="F123" s="14"/>
      <c r="G123" s="14"/>
      <c r="H123" s="14"/>
      <c r="I123" s="6" t="s">
        <v>10</v>
      </c>
      <c r="K123" s="6" t="s">
        <v>261</v>
      </c>
      <c r="L123" s="7"/>
      <c r="M123" s="6" t="s">
        <v>10</v>
      </c>
      <c r="O123" s="6" t="s">
        <v>261</v>
      </c>
    </row>
    <row r="124" spans="3:15" ht="14.25" customHeight="1">
      <c r="C124" s="14"/>
      <c r="D124" s="14"/>
      <c r="E124" s="14"/>
      <c r="F124" s="14"/>
      <c r="G124" s="14"/>
      <c r="H124" s="14"/>
      <c r="I124" s="6"/>
      <c r="K124" s="6"/>
      <c r="L124" s="7"/>
      <c r="M124" s="6"/>
      <c r="O124" s="6"/>
    </row>
    <row r="125" spans="3:13" ht="14.25" customHeight="1">
      <c r="C125" s="43" t="s">
        <v>326</v>
      </c>
      <c r="D125" s="121" t="s">
        <v>27</v>
      </c>
      <c r="E125" s="14"/>
      <c r="F125" s="14"/>
      <c r="G125" s="14"/>
      <c r="H125" s="14"/>
      <c r="I125" s="14"/>
      <c r="L125" s="14"/>
      <c r="M125" s="14"/>
    </row>
    <row r="126" spans="3:13" ht="14.25" customHeight="1">
      <c r="C126" s="14"/>
      <c r="D126" s="3"/>
      <c r="E126" s="14"/>
      <c r="F126" s="14"/>
      <c r="G126" s="14"/>
      <c r="H126" s="14"/>
      <c r="I126" s="14"/>
      <c r="L126" s="14"/>
      <c r="M126" s="14"/>
    </row>
    <row r="127" spans="1:15" ht="28.5" customHeight="1" thickBot="1">
      <c r="A127" s="36"/>
      <c r="B127" s="36"/>
      <c r="C127" s="45"/>
      <c r="D127" s="9" t="s">
        <v>25</v>
      </c>
      <c r="E127" s="45"/>
      <c r="F127" s="45"/>
      <c r="G127" s="6" t="s">
        <v>2</v>
      </c>
      <c r="H127" s="143"/>
      <c r="I127" s="123">
        <f>PL!F39</f>
        <v>42552</v>
      </c>
      <c r="J127" s="87"/>
      <c r="K127" s="123">
        <f>PL!H39</f>
        <v>22542</v>
      </c>
      <c r="L127" s="155"/>
      <c r="M127" s="123">
        <f>PL!J39</f>
        <v>89482</v>
      </c>
      <c r="N127" s="87"/>
      <c r="O127" s="123">
        <f>PL!L39</f>
        <v>53807</v>
      </c>
    </row>
    <row r="128" spans="1:15" s="36" customFormat="1" ht="14.25">
      <c r="A128" s="2"/>
      <c r="B128" s="2"/>
      <c r="C128" s="14"/>
      <c r="D128" s="2"/>
      <c r="E128" s="14"/>
      <c r="F128" s="14"/>
      <c r="G128" s="43"/>
      <c r="H128" s="144"/>
      <c r="I128" s="156"/>
      <c r="J128" s="29"/>
      <c r="K128" s="156"/>
      <c r="L128" s="157"/>
      <c r="M128" s="156"/>
      <c r="N128" s="29"/>
      <c r="O128" s="156"/>
    </row>
    <row r="129" spans="3:15" ht="27.75" customHeight="1" thickBot="1">
      <c r="C129" s="14"/>
      <c r="D129" s="317" t="s">
        <v>64</v>
      </c>
      <c r="E129" s="317"/>
      <c r="F129" s="14"/>
      <c r="G129" s="124" t="s">
        <v>26</v>
      </c>
      <c r="H129" s="143"/>
      <c r="I129" s="167">
        <f>M129</f>
        <v>488430</v>
      </c>
      <c r="J129" s="30"/>
      <c r="K129" s="167">
        <v>487785</v>
      </c>
      <c r="L129" s="158"/>
      <c r="M129" s="167">
        <v>488430</v>
      </c>
      <c r="N129" s="30"/>
      <c r="O129" s="167">
        <v>487785</v>
      </c>
    </row>
    <row r="130" spans="3:15" ht="18.75" customHeight="1">
      <c r="C130" s="14"/>
      <c r="D130" s="9"/>
      <c r="E130" s="9"/>
      <c r="F130" s="14"/>
      <c r="G130" s="124"/>
      <c r="H130" s="143"/>
      <c r="I130" s="24"/>
      <c r="J130" s="30"/>
      <c r="K130" s="24"/>
      <c r="L130" s="122"/>
      <c r="M130" s="24"/>
      <c r="N130" s="30"/>
      <c r="O130" s="24"/>
    </row>
    <row r="131" spans="1:15" ht="15.75" customHeight="1" thickBot="1">
      <c r="A131" s="36"/>
      <c r="B131" s="36"/>
      <c r="C131" s="45"/>
      <c r="D131" s="36" t="s">
        <v>27</v>
      </c>
      <c r="E131" s="45"/>
      <c r="F131" s="45"/>
      <c r="G131" s="125" t="s">
        <v>28</v>
      </c>
      <c r="H131" s="145"/>
      <c r="I131" s="152">
        <f>+I127/I129*100</f>
        <v>8.71199557766722</v>
      </c>
      <c r="J131" s="153"/>
      <c r="K131" s="152">
        <f>+K127/K129*100</f>
        <v>4.621298317906454</v>
      </c>
      <c r="L131" s="154"/>
      <c r="M131" s="152">
        <f>+M127/M129*100</f>
        <v>18.320332493909056</v>
      </c>
      <c r="N131" s="153"/>
      <c r="O131" s="152">
        <f>+O127/O129*100</f>
        <v>11.030884508543723</v>
      </c>
    </row>
    <row r="132" spans="1:15" s="36" customFormat="1" ht="19.5" customHeight="1">
      <c r="A132" s="2"/>
      <c r="B132" s="2"/>
      <c r="C132" s="14"/>
      <c r="D132" s="9"/>
      <c r="E132" s="9"/>
      <c r="F132" s="14"/>
      <c r="G132" s="204"/>
      <c r="H132" s="143"/>
      <c r="I132" s="24"/>
      <c r="J132" s="14"/>
      <c r="K132" s="124"/>
      <c r="L132" s="122"/>
      <c r="M132" s="24"/>
      <c r="N132" s="30"/>
      <c r="O132" s="24"/>
    </row>
    <row r="133" spans="3:13" ht="20.25" customHeight="1">
      <c r="C133" s="43" t="s">
        <v>165</v>
      </c>
      <c r="D133" s="121" t="s">
        <v>73</v>
      </c>
      <c r="E133" s="14"/>
      <c r="F133" s="14"/>
      <c r="G133" s="14"/>
      <c r="H133" s="14"/>
      <c r="I133" s="14"/>
      <c r="L133" s="14"/>
      <c r="M133" s="14"/>
    </row>
    <row r="134" spans="3:13" ht="14.25" customHeight="1" hidden="1">
      <c r="C134" s="14"/>
      <c r="D134" s="3"/>
      <c r="E134" s="14"/>
      <c r="F134" s="14"/>
      <c r="G134" s="14"/>
      <c r="H134" s="14"/>
      <c r="I134" s="14"/>
      <c r="L134" s="14"/>
      <c r="M134" s="14"/>
    </row>
    <row r="135" spans="1:15" ht="14.25" customHeight="1" hidden="1">
      <c r="A135" s="36"/>
      <c r="B135" s="36"/>
      <c r="C135" s="45"/>
      <c r="D135" s="9" t="s">
        <v>25</v>
      </c>
      <c r="E135" s="45"/>
      <c r="F135" s="45"/>
      <c r="G135" s="6" t="s">
        <v>2</v>
      </c>
      <c r="H135" s="143"/>
      <c r="I135" s="123">
        <f>I127</f>
        <v>42552</v>
      </c>
      <c r="J135" s="87"/>
      <c r="K135" s="123">
        <f>K127</f>
        <v>22542</v>
      </c>
      <c r="L135" s="155"/>
      <c r="M135" s="123">
        <f>M127</f>
        <v>89482</v>
      </c>
      <c r="N135" s="87"/>
      <c r="O135" s="123">
        <f>O127</f>
        <v>53807</v>
      </c>
    </row>
    <row r="136" spans="1:15" s="36" customFormat="1" ht="27.75" customHeight="1" hidden="1" thickBot="1">
      <c r="A136" s="2"/>
      <c r="B136" s="2"/>
      <c r="C136" s="14"/>
      <c r="D136" s="2"/>
      <c r="E136" s="14"/>
      <c r="F136" s="14"/>
      <c r="G136" s="43"/>
      <c r="H136" s="144"/>
      <c r="I136" s="156"/>
      <c r="J136" s="29"/>
      <c r="K136" s="156"/>
      <c r="L136" s="157"/>
      <c r="M136" s="156"/>
      <c r="N136" s="29"/>
      <c r="O136" s="156"/>
    </row>
    <row r="137" spans="3:15" ht="14.25" customHeight="1" hidden="1">
      <c r="C137" s="14"/>
      <c r="D137" s="317" t="s">
        <v>64</v>
      </c>
      <c r="E137" s="317"/>
      <c r="F137" s="14"/>
      <c r="G137" s="124" t="s">
        <v>26</v>
      </c>
      <c r="H137" s="143"/>
      <c r="I137" s="167">
        <f>M137</f>
        <v>526639</v>
      </c>
      <c r="J137" s="30"/>
      <c r="K137" s="167">
        <f>'[2]AuditComm (2)'!$E$145</f>
        <v>400142</v>
      </c>
      <c r="L137" s="158"/>
      <c r="M137" s="167">
        <v>526639</v>
      </c>
      <c r="N137" s="30"/>
      <c r="O137" s="167">
        <f>K137</f>
        <v>400142</v>
      </c>
    </row>
    <row r="138" spans="3:15" ht="30.75" customHeight="1" hidden="1">
      <c r="C138" s="14"/>
      <c r="D138" s="9"/>
      <c r="E138" s="9"/>
      <c r="F138" s="14"/>
      <c r="G138" s="124"/>
      <c r="H138" s="143"/>
      <c r="I138" s="24"/>
      <c r="J138" s="30"/>
      <c r="K138" s="24"/>
      <c r="L138" s="122"/>
      <c r="M138" s="24"/>
      <c r="N138" s="30"/>
      <c r="O138" s="24"/>
    </row>
    <row r="139" spans="1:15" ht="17.25" customHeight="1" hidden="1">
      <c r="A139" s="36"/>
      <c r="B139" s="36"/>
      <c r="C139" s="45"/>
      <c r="D139" s="36" t="s">
        <v>27</v>
      </c>
      <c r="E139" s="45"/>
      <c r="F139" s="45"/>
      <c r="G139" s="125" t="s">
        <v>28</v>
      </c>
      <c r="H139" s="145"/>
      <c r="I139" s="152">
        <f>+I135/I137*100</f>
        <v>8.079918122281107</v>
      </c>
      <c r="J139" s="153"/>
      <c r="K139" s="152">
        <f>+K135/K137*100</f>
        <v>5.633500107461851</v>
      </c>
      <c r="L139" s="154"/>
      <c r="M139" s="152">
        <f>+M135/M137*100</f>
        <v>16.99114573740266</v>
      </c>
      <c r="N139" s="153"/>
      <c r="O139" s="152">
        <f>+O135/O137*100</f>
        <v>13.446976323405192</v>
      </c>
    </row>
    <row r="140" spans="3:15" ht="29.25" customHeight="1" hidden="1" thickBot="1">
      <c r="C140" s="14"/>
      <c r="D140" s="317" t="s">
        <v>264</v>
      </c>
      <c r="E140" s="317"/>
      <c r="F140" s="14"/>
      <c r="G140" s="124" t="s">
        <v>26</v>
      </c>
      <c r="H140" s="143"/>
      <c r="I140" s="184">
        <f>SUM(I138:I139)</f>
        <v>8.079918122281107</v>
      </c>
      <c r="J140" s="30"/>
      <c r="K140" s="184">
        <f>SUM(K138:K139)</f>
        <v>5.633500107461851</v>
      </c>
      <c r="L140" s="158"/>
      <c r="M140" s="184">
        <f>SUM(M138:M139)</f>
        <v>16.99114573740266</v>
      </c>
      <c r="N140" s="30"/>
      <c r="O140" s="184">
        <f>SUM(O138:O139)</f>
        <v>13.446976323405192</v>
      </c>
    </row>
    <row r="141" spans="3:15" ht="15" customHeight="1" hidden="1" thickTop="1">
      <c r="C141" s="14"/>
      <c r="D141" s="9"/>
      <c r="E141" s="9"/>
      <c r="F141" s="14"/>
      <c r="H141" s="143"/>
      <c r="I141" s="24"/>
      <c r="J141" s="30"/>
      <c r="K141" s="24"/>
      <c r="L141" s="122"/>
      <c r="M141" s="24"/>
      <c r="N141" s="30"/>
      <c r="O141" s="24"/>
    </row>
    <row r="142" spans="3:15" s="36" customFormat="1" ht="19.5" customHeight="1" hidden="1" thickBot="1">
      <c r="C142" s="45"/>
      <c r="D142" s="36" t="s">
        <v>73</v>
      </c>
      <c r="E142" s="45"/>
      <c r="F142" s="45"/>
      <c r="G142" s="125" t="s">
        <v>28</v>
      </c>
      <c r="H142" s="145"/>
      <c r="I142" s="185">
        <f>+I136/I140*100</f>
        <v>0</v>
      </c>
      <c r="J142" s="153"/>
      <c r="K142" s="188">
        <f>+K136/K140*100</f>
        <v>0</v>
      </c>
      <c r="L142" s="154"/>
      <c r="M142" s="185">
        <f>+M136/M140*100</f>
        <v>0</v>
      </c>
      <c r="N142" s="153"/>
      <c r="O142" s="188">
        <f>+O136/O140*100</f>
        <v>0</v>
      </c>
    </row>
    <row r="143" spans="3:15" s="36" customFormat="1" ht="19.5" customHeight="1" hidden="1">
      <c r="C143" s="45"/>
      <c r="E143" s="45"/>
      <c r="F143" s="45"/>
      <c r="H143" s="145"/>
      <c r="I143" s="166"/>
      <c r="J143" s="153"/>
      <c r="K143" s="125"/>
      <c r="L143" s="154"/>
      <c r="M143" s="166"/>
      <c r="N143" s="153"/>
      <c r="O143" s="166"/>
    </row>
    <row r="144" spans="3:15" s="36" customFormat="1" ht="19.5" customHeight="1" hidden="1">
      <c r="C144" s="45"/>
      <c r="E144" s="45"/>
      <c r="F144" s="45"/>
      <c r="H144" s="145"/>
      <c r="I144" s="166"/>
      <c r="J144" s="153"/>
      <c r="K144" s="125"/>
      <c r="L144" s="154"/>
      <c r="M144" s="166"/>
      <c r="N144" s="153"/>
      <c r="O144" s="166"/>
    </row>
    <row r="145" spans="4:15" ht="14.25" customHeight="1">
      <c r="D145" s="4"/>
      <c r="E145" s="4"/>
      <c r="F145" s="4"/>
      <c r="G145" s="4"/>
      <c r="H145" s="4"/>
      <c r="I145" s="4"/>
      <c r="J145" s="4"/>
      <c r="K145" s="4"/>
      <c r="L145" s="4"/>
      <c r="M145" s="4"/>
      <c r="N145" s="4"/>
      <c r="O145" s="4"/>
    </row>
    <row r="146" spans="4:15" ht="31.5" customHeight="1" thickBot="1">
      <c r="D146" s="9" t="s">
        <v>25</v>
      </c>
      <c r="E146" s="45"/>
      <c r="F146" s="45"/>
      <c r="G146" s="6" t="s">
        <v>2</v>
      </c>
      <c r="H146" s="143"/>
      <c r="I146" s="123">
        <f>PL!F39</f>
        <v>42552</v>
      </c>
      <c r="J146" s="87"/>
      <c r="K146" s="123">
        <f>PL!H39</f>
        <v>22542</v>
      </c>
      <c r="L146" s="155"/>
      <c r="M146" s="123">
        <f>PL!J39</f>
        <v>89482</v>
      </c>
      <c r="N146" s="87"/>
      <c r="O146" s="123">
        <f>PL!L39</f>
        <v>53807</v>
      </c>
    </row>
    <row r="147" spans="5:15" ht="14.25" customHeight="1">
      <c r="E147" s="14"/>
      <c r="F147" s="14"/>
      <c r="G147" s="43"/>
      <c r="H147" s="144"/>
      <c r="I147" s="156"/>
      <c r="J147" s="29"/>
      <c r="K147" s="156"/>
      <c r="L147" s="157"/>
      <c r="M147" s="156"/>
      <c r="N147" s="29"/>
      <c r="O147" s="156"/>
    </row>
    <row r="148" spans="4:15" ht="30.75" customHeight="1" thickBot="1">
      <c r="D148" s="317" t="s">
        <v>64</v>
      </c>
      <c r="E148" s="317"/>
      <c r="F148" s="14"/>
      <c r="G148" s="124" t="s">
        <v>26</v>
      </c>
      <c r="H148" s="143"/>
      <c r="I148" s="167">
        <f>M148</f>
        <v>526639</v>
      </c>
      <c r="J148" s="30"/>
      <c r="K148" s="167">
        <v>526639</v>
      </c>
      <c r="L148" s="158"/>
      <c r="M148" s="167">
        <v>526639</v>
      </c>
      <c r="N148" s="30"/>
      <c r="O148" s="167">
        <f>K148</f>
        <v>526639</v>
      </c>
    </row>
    <row r="149" spans="4:15" ht="14.25" customHeight="1">
      <c r="D149" s="9"/>
      <c r="E149" s="9"/>
      <c r="F149" s="14"/>
      <c r="G149" s="124"/>
      <c r="H149" s="143"/>
      <c r="I149" s="24"/>
      <c r="J149" s="30"/>
      <c r="K149" s="24"/>
      <c r="L149" s="122"/>
      <c r="M149" s="24"/>
      <c r="N149" s="30"/>
      <c r="O149" s="24"/>
    </row>
    <row r="150" spans="4:15" ht="14.25" customHeight="1" thickBot="1">
      <c r="D150" s="36" t="s">
        <v>73</v>
      </c>
      <c r="E150" s="45"/>
      <c r="F150" s="45"/>
      <c r="G150" s="125" t="s">
        <v>28</v>
      </c>
      <c r="H150" s="145"/>
      <c r="I150" s="152">
        <f>+I146/I148*100</f>
        <v>8.079918122281107</v>
      </c>
      <c r="J150" s="153"/>
      <c r="K150" s="152">
        <f>+K146/K148*100</f>
        <v>4.28035143618304</v>
      </c>
      <c r="L150" s="154"/>
      <c r="M150" s="152">
        <f>+M146/M148*100</f>
        <v>16.99114573740266</v>
      </c>
      <c r="N150" s="153"/>
      <c r="O150" s="152">
        <f>+O146/O148*100</f>
        <v>10.217055706090889</v>
      </c>
    </row>
    <row r="151" spans="4:15" ht="14.25" customHeight="1">
      <c r="D151" s="4"/>
      <c r="E151" s="4"/>
      <c r="F151" s="4"/>
      <c r="G151" s="4"/>
      <c r="H151" s="4"/>
      <c r="I151" s="4"/>
      <c r="J151" s="4"/>
      <c r="K151" s="4"/>
      <c r="L151" s="4"/>
      <c r="M151" s="4"/>
      <c r="N151" s="4"/>
      <c r="O151" s="4"/>
    </row>
    <row r="152" spans="4:15" ht="14.25" customHeight="1">
      <c r="D152" s="4"/>
      <c r="E152" s="4"/>
      <c r="F152" s="4"/>
      <c r="G152" s="4"/>
      <c r="H152" s="4"/>
      <c r="I152" s="4"/>
      <c r="J152" s="4"/>
      <c r="K152" s="4"/>
      <c r="L152" s="4"/>
      <c r="M152" s="4"/>
      <c r="N152" s="4"/>
      <c r="O152" s="4"/>
    </row>
    <row r="153" spans="4:15" ht="14.25" customHeight="1">
      <c r="D153" s="4"/>
      <c r="E153" s="4"/>
      <c r="F153" s="4"/>
      <c r="G153" s="4"/>
      <c r="H153" s="4"/>
      <c r="I153" s="4"/>
      <c r="J153" s="4"/>
      <c r="K153" s="4"/>
      <c r="L153" s="4"/>
      <c r="M153" s="4"/>
      <c r="N153" s="4"/>
      <c r="O153" s="4"/>
    </row>
    <row r="154" spans="1:15" ht="14.25" customHeight="1">
      <c r="A154" s="3">
        <v>30</v>
      </c>
      <c r="C154" s="3" t="s">
        <v>58</v>
      </c>
      <c r="D154" s="4"/>
      <c r="E154" s="4"/>
      <c r="F154" s="4"/>
      <c r="G154" s="4"/>
      <c r="H154" s="4"/>
      <c r="I154" s="4"/>
      <c r="J154" s="4"/>
      <c r="K154" s="4"/>
      <c r="L154" s="4"/>
      <c r="M154" s="4"/>
      <c r="N154" s="4"/>
      <c r="O154" s="4"/>
    </row>
    <row r="155" spans="4:15" ht="14.25" customHeight="1">
      <c r="D155" s="4"/>
      <c r="E155" s="4"/>
      <c r="F155" s="4"/>
      <c r="G155" s="4"/>
      <c r="H155" s="4"/>
      <c r="I155" s="4"/>
      <c r="J155" s="4"/>
      <c r="K155" s="4"/>
      <c r="L155" s="4"/>
      <c r="M155" s="4"/>
      <c r="N155" s="4"/>
      <c r="O155" s="4"/>
    </row>
    <row r="156" spans="3:15" ht="30" customHeight="1">
      <c r="C156" s="268" t="s">
        <v>404</v>
      </c>
      <c r="D156" s="268"/>
      <c r="E156" s="268"/>
      <c r="F156" s="268"/>
      <c r="G156" s="268"/>
      <c r="H156" s="268"/>
      <c r="I156" s="268"/>
      <c r="J156" s="268"/>
      <c r="K156" s="268"/>
      <c r="L156" s="268"/>
      <c r="M156" s="268"/>
      <c r="N156" s="268"/>
      <c r="O156" s="268"/>
    </row>
    <row r="157" spans="7:17" ht="14.25" customHeight="1">
      <c r="G157" s="46"/>
      <c r="H157" s="21"/>
      <c r="I157" s="22"/>
      <c r="J157" s="21"/>
      <c r="K157" s="29"/>
      <c r="L157" s="21"/>
      <c r="M157" s="22"/>
      <c r="N157" s="29"/>
      <c r="O157" s="29"/>
      <c r="P157" s="21"/>
      <c r="Q157" s="29"/>
    </row>
    <row r="159" ht="14.25" customHeight="1">
      <c r="M159" s="47" t="s">
        <v>7</v>
      </c>
    </row>
    <row r="160" ht="14.25" customHeight="1">
      <c r="M160" s="47" t="s">
        <v>48</v>
      </c>
    </row>
    <row r="161" spans="1:13" ht="14.25" customHeight="1">
      <c r="A161" s="3"/>
      <c r="B161" s="3"/>
      <c r="M161" s="3" t="s">
        <v>49</v>
      </c>
    </row>
    <row r="162" spans="3:13" ht="14.25" customHeight="1">
      <c r="C162" s="3"/>
      <c r="M162" s="3" t="s">
        <v>18</v>
      </c>
    </row>
    <row r="163" spans="1:13" ht="14.25" customHeight="1">
      <c r="A163" s="3" t="s">
        <v>19</v>
      </c>
      <c r="C163" s="3"/>
      <c r="M163" s="3"/>
    </row>
    <row r="164" ht="14.25" customHeight="1">
      <c r="A164" s="20" t="s">
        <v>403</v>
      </c>
    </row>
  </sheetData>
  <sheetProtection/>
  <mergeCells count="56">
    <mergeCell ref="A1:O2"/>
    <mergeCell ref="C42:O42"/>
    <mergeCell ref="M21:O21"/>
    <mergeCell ref="C27:O27"/>
    <mergeCell ref="C29:O29"/>
    <mergeCell ref="C18:O18"/>
    <mergeCell ref="C40:O40"/>
    <mergeCell ref="D31:O31"/>
    <mergeCell ref="D34:O34"/>
    <mergeCell ref="D36:O36"/>
    <mergeCell ref="Q16:AF16"/>
    <mergeCell ref="C7:O7"/>
    <mergeCell ref="C16:O16"/>
    <mergeCell ref="R7:AD7"/>
    <mergeCell ref="C9:O9"/>
    <mergeCell ref="C12:O12"/>
    <mergeCell ref="C14:O14"/>
    <mergeCell ref="Q17:W17"/>
    <mergeCell ref="Q55:U55"/>
    <mergeCell ref="AC46:AF46"/>
    <mergeCell ref="Y46:AA46"/>
    <mergeCell ref="R27:X27"/>
    <mergeCell ref="Q52:U52"/>
    <mergeCell ref="Q54:U54"/>
    <mergeCell ref="Q113:AF113"/>
    <mergeCell ref="Q109:AD109"/>
    <mergeCell ref="V87:AI87"/>
    <mergeCell ref="C81:O81"/>
    <mergeCell ref="C109:O109"/>
    <mergeCell ref="C85:O85"/>
    <mergeCell ref="R83:AI83"/>
    <mergeCell ref="V79:AI79"/>
    <mergeCell ref="D80:O80"/>
    <mergeCell ref="C58:O58"/>
    <mergeCell ref="C55:E55"/>
    <mergeCell ref="C79:O79"/>
    <mergeCell ref="R77:AG77"/>
    <mergeCell ref="C73:O73"/>
    <mergeCell ref="V75:AI75"/>
    <mergeCell ref="C156:O156"/>
    <mergeCell ref="C117:O117"/>
    <mergeCell ref="D140:E140"/>
    <mergeCell ref="C113:O113"/>
    <mergeCell ref="C89:O89"/>
    <mergeCell ref="C54:D54"/>
    <mergeCell ref="C77:O77"/>
    <mergeCell ref="I120:K120"/>
    <mergeCell ref="M120:O120"/>
    <mergeCell ref="D129:E129"/>
    <mergeCell ref="D137:E137"/>
    <mergeCell ref="D148:E148"/>
    <mergeCell ref="D38:O38"/>
    <mergeCell ref="C53:E53"/>
    <mergeCell ref="C52:D52"/>
    <mergeCell ref="I46:K46"/>
    <mergeCell ref="M46:O46"/>
  </mergeCells>
  <printOptions horizontalCentered="1"/>
  <pageMargins left="0.1968503937007874" right="0.15748031496062992" top="0.31496062992125984" bottom="0.2362204724409449" header="0.1968503937007874" footer="0.15748031496062992"/>
  <pageSetup fitToHeight="4" horizontalDpi="600" verticalDpi="600" orientation="portrait" paperSize="9" scale="80" r:id="rId1"/>
  <headerFooter alignWithMargins="0">
    <oddHeader>&amp;C( &amp;P+9 )
</oddHeader>
  </headerFooter>
  <rowBreaks count="2" manualBreakCount="2">
    <brk id="43" max="14" man="1"/>
    <brk id="10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 </cp:lastModifiedBy>
  <cp:lastPrinted>2011-02-21T10:19:08Z</cp:lastPrinted>
  <dcterms:created xsi:type="dcterms:W3CDTF">1999-02-13T02:20:00Z</dcterms:created>
  <dcterms:modified xsi:type="dcterms:W3CDTF">2011-02-21T10:31:52Z</dcterms:modified>
  <cp:category/>
  <cp:version/>
  <cp:contentType/>
  <cp:contentStatus/>
</cp:coreProperties>
</file>